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730" windowHeight="11160" firstSheet="1" activeTab="1"/>
  </bookViews>
  <sheets>
    <sheet name="Copy" sheetId="9" state="hidden" r:id="rId1"/>
    <sheet name="PHU LUC I" sheetId="5" r:id="rId2"/>
    <sheet name="Goc" sheetId="2" state="hidden" r:id="rId3"/>
    <sheet name="PHU LUC II" sheetId="22" r:id="rId4"/>
    <sheet name="Sheet1" sheetId="23" r:id="rId5"/>
    <sheet name="PHU LUC III (nhap)" sheetId="21" r:id="rId6"/>
    <sheet name="Nhap" sheetId="19" r:id="rId7"/>
    <sheet name="Nhap 2" sheetId="20" r:id="rId8"/>
    <sheet name="MucLuong" sheetId="3" r:id="rId9"/>
    <sheet name="HoTroDoiTuyenHSG" sheetId="4" state="hidden" r:id="rId10"/>
    <sheet name="TT66-QD82" sheetId="1" state="hidden" r:id="rId11"/>
  </sheets>
  <definedNames>
    <definedName name="_xlnm._FilterDatabase" localSheetId="0" hidden="1">Copy!$A$10:$E$111</definedName>
    <definedName name="_xlnm._FilterDatabase" localSheetId="2" hidden="1">Goc!$A$4:$J$102</definedName>
    <definedName name="_xlnm._FilterDatabase" localSheetId="6" hidden="1">Nhap!$A$10:$M$32</definedName>
    <definedName name="_xlnm._FilterDatabase" localSheetId="7" hidden="1">'Nhap 2'!$A$10:$M$123</definedName>
    <definedName name="_xlnm._FilterDatabase" localSheetId="1" hidden="1">'PHU LUC I'!$A$10:$M$117</definedName>
    <definedName name="_xlnm._FilterDatabase" localSheetId="3" hidden="1">'PHU LUC II'!$A$10:$M$26</definedName>
    <definedName name="_xlnm._FilterDatabase" localSheetId="5" hidden="1">'PHU LUC III (nhap)'!$A$10:$M$32</definedName>
    <definedName name="_xlnm.Print_Titles" localSheetId="0">Copy!$10:$10</definedName>
    <definedName name="_xlnm.Print_Titles" localSheetId="2">Goc!$4:$4</definedName>
    <definedName name="_xlnm.Print_Titles" localSheetId="6">Nhap!$10:$11</definedName>
    <definedName name="_xlnm.Print_Titles" localSheetId="7">'Nhap 2'!$10:$11</definedName>
    <definedName name="_xlnm.Print_Titles" localSheetId="1">'PHU LUC I'!$10:$11</definedName>
    <definedName name="_xlnm.Print_Titles" localSheetId="3">'PHU LUC II'!$10:$11</definedName>
    <definedName name="_xlnm.Print_Titles" localSheetId="5">'PHU LUC III (nhap)'!$10:$11</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46" i="5" l="1"/>
  <c r="F46" i="5"/>
  <c r="K46" i="5" s="1"/>
  <c r="W45" i="5"/>
  <c r="F45" i="5"/>
  <c r="K45" i="5" s="1"/>
  <c r="W44" i="5"/>
  <c r="F44" i="5"/>
  <c r="K44" i="5" s="1"/>
  <c r="W43" i="5"/>
  <c r="F43" i="5"/>
  <c r="K43" i="5" s="1"/>
  <c r="W42" i="5"/>
  <c r="F42" i="5"/>
  <c r="J42" i="5" s="1"/>
  <c r="W41" i="5"/>
  <c r="F41" i="5"/>
  <c r="P41" i="5" s="1"/>
  <c r="W61" i="5"/>
  <c r="F61" i="5"/>
  <c r="H61" i="5" s="1"/>
  <c r="W60" i="5"/>
  <c r="F60" i="5"/>
  <c r="H60" i="5" s="1"/>
  <c r="W59" i="5"/>
  <c r="F59" i="5"/>
  <c r="K59" i="5" s="1"/>
  <c r="W58" i="5"/>
  <c r="F58" i="5"/>
  <c r="J58" i="5" s="1"/>
  <c r="W57" i="5"/>
  <c r="F57" i="5"/>
  <c r="H57" i="5" s="1"/>
  <c r="W56" i="5"/>
  <c r="F56" i="5"/>
  <c r="H56" i="5" s="1"/>
  <c r="W55" i="5"/>
  <c r="F55" i="5"/>
  <c r="H55" i="5" s="1"/>
  <c r="I42" i="5" l="1"/>
  <c r="G57" i="5"/>
  <c r="L57" i="5" s="1"/>
  <c r="G42" i="5"/>
  <c r="L42" i="5" s="1"/>
  <c r="K57" i="5"/>
  <c r="V57" i="5" s="1"/>
  <c r="I57" i="5"/>
  <c r="I41" i="5"/>
  <c r="H42" i="5"/>
  <c r="P42" i="5"/>
  <c r="H58" i="5"/>
  <c r="P59" i="5"/>
  <c r="G41" i="5"/>
  <c r="L41" i="5" s="1"/>
  <c r="N41" i="5" s="1"/>
  <c r="I59" i="5"/>
  <c r="P57" i="5"/>
  <c r="H41" i="5"/>
  <c r="K42" i="5"/>
  <c r="U42" i="5" s="1"/>
  <c r="K41" i="5"/>
  <c r="V41" i="5" s="1"/>
  <c r="U45" i="5"/>
  <c r="V45" i="5"/>
  <c r="U44" i="5"/>
  <c r="V44" i="5"/>
  <c r="V46" i="5"/>
  <c r="U46" i="5"/>
  <c r="U43" i="5"/>
  <c r="V43" i="5"/>
  <c r="H43" i="5"/>
  <c r="H44" i="5"/>
  <c r="H45" i="5"/>
  <c r="H46" i="5"/>
  <c r="I43" i="5"/>
  <c r="I44" i="5"/>
  <c r="I45" i="5"/>
  <c r="I46" i="5"/>
  <c r="P46" i="5"/>
  <c r="J43" i="5"/>
  <c r="P43" i="5"/>
  <c r="J44" i="5"/>
  <c r="P44" i="5"/>
  <c r="J45" i="5"/>
  <c r="P45" i="5"/>
  <c r="J46" i="5"/>
  <c r="J41" i="5"/>
  <c r="G43" i="5"/>
  <c r="L43" i="5" s="1"/>
  <c r="N43" i="5" s="1"/>
  <c r="G44" i="5"/>
  <c r="L44" i="5" s="1"/>
  <c r="N44" i="5" s="1"/>
  <c r="G45" i="5"/>
  <c r="L45" i="5" s="1"/>
  <c r="N45" i="5" s="1"/>
  <c r="G46" i="5"/>
  <c r="L46" i="5" s="1"/>
  <c r="V59" i="5"/>
  <c r="U59" i="5"/>
  <c r="J55" i="5"/>
  <c r="I55" i="5"/>
  <c r="I56" i="5"/>
  <c r="P56" i="5"/>
  <c r="J57" i="5"/>
  <c r="G58" i="5"/>
  <c r="L58" i="5" s="1"/>
  <c r="K58" i="5"/>
  <c r="H59" i="5"/>
  <c r="I60" i="5"/>
  <c r="I61" i="5"/>
  <c r="P61" i="5"/>
  <c r="J60" i="5"/>
  <c r="P60" i="5"/>
  <c r="J61" i="5"/>
  <c r="P55" i="5"/>
  <c r="G55" i="5"/>
  <c r="L55" i="5" s="1"/>
  <c r="N55" i="5" s="1"/>
  <c r="K55" i="5"/>
  <c r="G56" i="5"/>
  <c r="L56" i="5" s="1"/>
  <c r="K56" i="5"/>
  <c r="I58" i="5"/>
  <c r="P58" i="5"/>
  <c r="J59" i="5"/>
  <c r="G60" i="5"/>
  <c r="L60" i="5" s="1"/>
  <c r="N60" i="5" s="1"/>
  <c r="K60" i="5"/>
  <c r="G61" i="5"/>
  <c r="L61" i="5" s="1"/>
  <c r="K61" i="5"/>
  <c r="J56" i="5"/>
  <c r="G59" i="5"/>
  <c r="L59" i="5" s="1"/>
  <c r="F20" i="19"/>
  <c r="H20" i="19" s="1"/>
  <c r="W20" i="19"/>
  <c r="F21" i="19"/>
  <c r="H21" i="19" s="1"/>
  <c r="K21" i="19"/>
  <c r="V21" i="19" s="1"/>
  <c r="P21" i="19"/>
  <c r="W21" i="19"/>
  <c r="F22" i="19"/>
  <c r="H22" i="19" s="1"/>
  <c r="G22" i="19"/>
  <c r="L22" i="19" s="1"/>
  <c r="N22" i="19" s="1"/>
  <c r="W22" i="19"/>
  <c r="F24" i="19"/>
  <c r="H24" i="19" s="1"/>
  <c r="K24" i="19"/>
  <c r="U24" i="19" s="1"/>
  <c r="W24" i="19"/>
  <c r="F25" i="19"/>
  <c r="I25" i="19" s="1"/>
  <c r="H25" i="19"/>
  <c r="J25" i="19"/>
  <c r="K25" i="19"/>
  <c r="U25" i="19" s="1"/>
  <c r="P25" i="19"/>
  <c r="W25" i="19"/>
  <c r="F26" i="19"/>
  <c r="I26" i="19" s="1"/>
  <c r="K26" i="19"/>
  <c r="U26" i="19" s="1"/>
  <c r="W26" i="19"/>
  <c r="F27" i="19"/>
  <c r="I27" i="19" s="1"/>
  <c r="G27" i="19"/>
  <c r="L27" i="19" s="1"/>
  <c r="N27" i="19" s="1"/>
  <c r="K27" i="19"/>
  <c r="U27" i="19" s="1"/>
  <c r="W27" i="19"/>
  <c r="F29" i="19"/>
  <c r="I29" i="19" s="1"/>
  <c r="W29" i="19"/>
  <c r="F30" i="19"/>
  <c r="G30" i="19"/>
  <c r="H30" i="19"/>
  <c r="I30" i="19"/>
  <c r="J30" i="19"/>
  <c r="K30" i="19"/>
  <c r="L30" i="19"/>
  <c r="N30" i="19" s="1"/>
  <c r="P30" i="19"/>
  <c r="U30" i="19"/>
  <c r="V30" i="19"/>
  <c r="W30" i="19"/>
  <c r="F31" i="19"/>
  <c r="G31" i="19"/>
  <c r="H31" i="19"/>
  <c r="I31" i="19"/>
  <c r="J31" i="19"/>
  <c r="K31" i="19"/>
  <c r="L31" i="19"/>
  <c r="N31" i="19" s="1"/>
  <c r="P31" i="19"/>
  <c r="U31" i="19"/>
  <c r="V31" i="19"/>
  <c r="W31" i="19"/>
  <c r="F32" i="19"/>
  <c r="G32" i="19"/>
  <c r="H32" i="19"/>
  <c r="I32" i="19"/>
  <c r="J32" i="19"/>
  <c r="K32" i="19"/>
  <c r="L32" i="19"/>
  <c r="N32" i="19" s="1"/>
  <c r="P32" i="19"/>
  <c r="U32" i="19"/>
  <c r="V32" i="19"/>
  <c r="W32" i="19"/>
  <c r="F34" i="19"/>
  <c r="G34" i="19"/>
  <c r="H34" i="19"/>
  <c r="I34" i="19"/>
  <c r="J34" i="19"/>
  <c r="K34" i="19"/>
  <c r="U34" i="19" s="1"/>
  <c r="L34" i="19"/>
  <c r="P34" i="19"/>
  <c r="W34" i="19"/>
  <c r="F35" i="19"/>
  <c r="G35" i="19" s="1"/>
  <c r="L35" i="19" s="1"/>
  <c r="N35" i="19" s="1"/>
  <c r="J35" i="19"/>
  <c r="W35" i="19"/>
  <c r="F36" i="19"/>
  <c r="G36" i="19" s="1"/>
  <c r="L36" i="19" s="1"/>
  <c r="N36" i="19" s="1"/>
  <c r="J36" i="19"/>
  <c r="W36" i="19"/>
  <c r="F37" i="19"/>
  <c r="G37" i="19" s="1"/>
  <c r="L37" i="19" s="1"/>
  <c r="N37" i="19" s="1"/>
  <c r="W37" i="19"/>
  <c r="F39" i="19"/>
  <c r="G39" i="19" s="1"/>
  <c r="L39" i="19" s="1"/>
  <c r="N39" i="19" s="1"/>
  <c r="W39" i="19"/>
  <c r="F40" i="19"/>
  <c r="G40" i="19" s="1"/>
  <c r="L40" i="19" s="1"/>
  <c r="W40" i="19"/>
  <c r="F41" i="19"/>
  <c r="H41" i="19" s="1"/>
  <c r="J41" i="19"/>
  <c r="K41" i="19"/>
  <c r="U41" i="19" s="1"/>
  <c r="P41" i="19"/>
  <c r="W41" i="19"/>
  <c r="F43" i="19"/>
  <c r="P43" i="19" s="1"/>
  <c r="G43" i="19"/>
  <c r="H43" i="19" s="1"/>
  <c r="I43" i="19" s="1"/>
  <c r="J43" i="19" s="1"/>
  <c r="K43" i="19" s="1"/>
  <c r="G44" i="19"/>
  <c r="H44" i="19" s="1"/>
  <c r="I44" i="19" s="1"/>
  <c r="J44" i="19" s="1"/>
  <c r="K44" i="19" s="1"/>
  <c r="L44" i="19"/>
  <c r="P44" i="19"/>
  <c r="H45" i="19"/>
  <c r="I45" i="19" s="1"/>
  <c r="J45" i="19" s="1"/>
  <c r="K45" i="19" s="1"/>
  <c r="L45" i="19"/>
  <c r="N45" i="19" s="1"/>
  <c r="P45" i="19"/>
  <c r="H47" i="19"/>
  <c r="I47" i="19"/>
  <c r="J47" i="19" s="1"/>
  <c r="K47" i="19" s="1"/>
  <c r="L47" i="19"/>
  <c r="P47" i="19"/>
  <c r="H48" i="19"/>
  <c r="I48" i="19"/>
  <c r="J48" i="19" s="1"/>
  <c r="K48" i="19" s="1"/>
  <c r="L48" i="19"/>
  <c r="P48" i="19"/>
  <c r="H49" i="19"/>
  <c r="I49" i="19"/>
  <c r="J49" i="19"/>
  <c r="K49" i="19" s="1"/>
  <c r="L49" i="19"/>
  <c r="N49" i="19"/>
  <c r="P49" i="19"/>
  <c r="H50" i="19"/>
  <c r="I50" i="19" s="1"/>
  <c r="J50" i="19" s="1"/>
  <c r="K50" i="19" s="1"/>
  <c r="L50" i="19"/>
  <c r="H51" i="19"/>
  <c r="I51" i="19"/>
  <c r="J51" i="19" s="1"/>
  <c r="K51" i="19" s="1"/>
  <c r="L51" i="19"/>
  <c r="P51" i="19"/>
  <c r="L12" i="19"/>
  <c r="N12" i="19" s="1"/>
  <c r="W26" i="22"/>
  <c r="F26" i="22"/>
  <c r="K26" i="22" s="1"/>
  <c r="W25" i="22"/>
  <c r="F25" i="22"/>
  <c r="K25" i="22" s="1"/>
  <c r="W24" i="22"/>
  <c r="F24" i="22"/>
  <c r="J24" i="22" s="1"/>
  <c r="W23" i="22"/>
  <c r="F23" i="22"/>
  <c r="P23" i="22" s="1"/>
  <c r="I23" i="22" l="1"/>
  <c r="I24" i="22"/>
  <c r="H23" i="22"/>
  <c r="G24" i="22"/>
  <c r="L24" i="22" s="1"/>
  <c r="K29" i="19"/>
  <c r="U29" i="19" s="1"/>
  <c r="P24" i="22"/>
  <c r="G41" i="19"/>
  <c r="L41" i="19" s="1"/>
  <c r="N41" i="19" s="1"/>
  <c r="J37" i="19"/>
  <c r="H29" i="19"/>
  <c r="V27" i="19"/>
  <c r="J27" i="19"/>
  <c r="G26" i="19"/>
  <c r="L26" i="19" s="1"/>
  <c r="N26" i="19" s="1"/>
  <c r="G25" i="19"/>
  <c r="L25" i="19" s="1"/>
  <c r="N25" i="19" s="1"/>
  <c r="J24" i="19"/>
  <c r="P22" i="19"/>
  <c r="J39" i="19"/>
  <c r="G29" i="19"/>
  <c r="L29" i="19" s="1"/>
  <c r="P27" i="19"/>
  <c r="H27" i="19"/>
  <c r="V26" i="19"/>
  <c r="K22" i="19"/>
  <c r="G20" i="19"/>
  <c r="L20" i="19" s="1"/>
  <c r="N20" i="19" s="1"/>
  <c r="U57" i="5"/>
  <c r="U41" i="5"/>
  <c r="J26" i="19"/>
  <c r="G23" i="22"/>
  <c r="L23" i="22" s="1"/>
  <c r="N23" i="22" s="1"/>
  <c r="P39" i="19"/>
  <c r="P37" i="19"/>
  <c r="P36" i="19"/>
  <c r="P35" i="19"/>
  <c r="V34" i="19"/>
  <c r="J29" i="19"/>
  <c r="P26" i="19"/>
  <c r="H26" i="19"/>
  <c r="V25" i="19"/>
  <c r="J21" i="19"/>
  <c r="P20" i="19"/>
  <c r="G24" i="19"/>
  <c r="L24" i="19" s="1"/>
  <c r="G21" i="19"/>
  <c r="L21" i="19" s="1"/>
  <c r="N21" i="19" s="1"/>
  <c r="K20" i="19"/>
  <c r="V20" i="19" s="1"/>
  <c r="V42" i="5"/>
  <c r="V60" i="5"/>
  <c r="U60" i="5"/>
  <c r="U56" i="5"/>
  <c r="V56" i="5"/>
  <c r="U58" i="5"/>
  <c r="V58" i="5"/>
  <c r="V55" i="5"/>
  <c r="U55" i="5"/>
  <c r="V61" i="5"/>
  <c r="U61" i="5"/>
  <c r="K24" i="22"/>
  <c r="U24" i="22" s="1"/>
  <c r="K23" i="22"/>
  <c r="V23" i="22" s="1"/>
  <c r="H24" i="22"/>
  <c r="U21" i="19"/>
  <c r="U20" i="19"/>
  <c r="P40" i="19"/>
  <c r="I39" i="19"/>
  <c r="I36" i="19"/>
  <c r="I35" i="19"/>
  <c r="V29" i="19"/>
  <c r="I41" i="19"/>
  <c r="H40" i="19"/>
  <c r="H39" i="19"/>
  <c r="H37" i="19"/>
  <c r="H36" i="19"/>
  <c r="H35" i="19"/>
  <c r="P24" i="19"/>
  <c r="I24" i="19"/>
  <c r="I22" i="19"/>
  <c r="I21" i="19"/>
  <c r="I20" i="19"/>
  <c r="J40" i="19"/>
  <c r="V24" i="19"/>
  <c r="I40" i="19"/>
  <c r="I37" i="19"/>
  <c r="J22" i="19"/>
  <c r="J20" i="19"/>
  <c r="L43" i="19"/>
  <c r="V41" i="19"/>
  <c r="K40" i="19"/>
  <c r="K39" i="19"/>
  <c r="K37" i="19"/>
  <c r="K36" i="19"/>
  <c r="K35" i="19"/>
  <c r="P29" i="19"/>
  <c r="U25" i="22"/>
  <c r="V25" i="22"/>
  <c r="V26" i="22"/>
  <c r="U26" i="22"/>
  <c r="U23" i="22"/>
  <c r="V24" i="22"/>
  <c r="H25" i="22"/>
  <c r="H26" i="22"/>
  <c r="I25" i="22"/>
  <c r="I26" i="22"/>
  <c r="P26" i="22"/>
  <c r="J25" i="22"/>
  <c r="P25" i="22"/>
  <c r="J26" i="22"/>
  <c r="J23" i="22"/>
  <c r="G25" i="22"/>
  <c r="L25" i="22" s="1"/>
  <c r="N25" i="22" s="1"/>
  <c r="G26" i="22"/>
  <c r="L26" i="22" s="1"/>
  <c r="V22" i="19" l="1"/>
  <c r="U22" i="19"/>
  <c r="U39" i="19"/>
  <c r="V39" i="19"/>
  <c r="U35" i="19"/>
  <c r="V35" i="19"/>
  <c r="V40" i="19"/>
  <c r="U40" i="19"/>
  <c r="U36" i="19"/>
  <c r="V36" i="19"/>
  <c r="U37" i="19"/>
  <c r="V37" i="19"/>
  <c r="P51" i="21" l="1"/>
  <c r="L51" i="21"/>
  <c r="H51" i="21"/>
  <c r="I51" i="21" s="1"/>
  <c r="J51" i="21" s="1"/>
  <c r="K51" i="21" s="1"/>
  <c r="L50" i="21"/>
  <c r="H50" i="21"/>
  <c r="I50" i="21" s="1"/>
  <c r="J50" i="21" s="1"/>
  <c r="K50" i="21" s="1"/>
  <c r="P49" i="21"/>
  <c r="L49" i="21"/>
  <c r="N49" i="21" s="1"/>
  <c r="H49" i="21"/>
  <c r="I49" i="21" s="1"/>
  <c r="J49" i="21" s="1"/>
  <c r="K49" i="21" s="1"/>
  <c r="P48" i="21"/>
  <c r="L48" i="21"/>
  <c r="H48" i="21"/>
  <c r="I48" i="21" s="1"/>
  <c r="J48" i="21" s="1"/>
  <c r="K48" i="21" s="1"/>
  <c r="P47" i="21"/>
  <c r="L47" i="21"/>
  <c r="H47" i="21"/>
  <c r="I47" i="21" s="1"/>
  <c r="J47" i="21" s="1"/>
  <c r="K47" i="21" s="1"/>
  <c r="P45" i="21"/>
  <c r="L45" i="21"/>
  <c r="N45" i="21" s="1"/>
  <c r="H45" i="21"/>
  <c r="I45" i="21" s="1"/>
  <c r="J45" i="21" s="1"/>
  <c r="K45" i="21" s="1"/>
  <c r="P44" i="21"/>
  <c r="H44" i="21"/>
  <c r="I44" i="21" s="1"/>
  <c r="J44" i="21" s="1"/>
  <c r="K44" i="21" s="1"/>
  <c r="G44" i="21"/>
  <c r="L44" i="21" s="1"/>
  <c r="F43" i="21"/>
  <c r="G43" i="21" s="1"/>
  <c r="L43" i="21" s="1"/>
  <c r="V41" i="21"/>
  <c r="H41" i="21"/>
  <c r="F41" i="21"/>
  <c r="P41" i="21" s="1"/>
  <c r="V40" i="21"/>
  <c r="F40" i="21"/>
  <c r="H40" i="21" s="1"/>
  <c r="V39" i="21"/>
  <c r="F39" i="21"/>
  <c r="H39" i="21" s="1"/>
  <c r="V37" i="21"/>
  <c r="F37" i="21"/>
  <c r="H37" i="21" s="1"/>
  <c r="V36" i="21"/>
  <c r="F36" i="21"/>
  <c r="H36" i="21" s="1"/>
  <c r="V35" i="21"/>
  <c r="F35" i="21"/>
  <c r="H35" i="21" s="1"/>
  <c r="V34" i="21"/>
  <c r="F34" i="21"/>
  <c r="K34" i="21" s="1"/>
  <c r="V32" i="21"/>
  <c r="F32" i="21"/>
  <c r="K32" i="21" s="1"/>
  <c r="V31" i="21"/>
  <c r="F31" i="21"/>
  <c r="K31" i="21" s="1"/>
  <c r="V30" i="21"/>
  <c r="F30" i="21"/>
  <c r="K30" i="21" s="1"/>
  <c r="V29" i="21"/>
  <c r="P29" i="21"/>
  <c r="F29" i="21"/>
  <c r="J29" i="21" s="1"/>
  <c r="V27" i="21"/>
  <c r="F27" i="21"/>
  <c r="J27" i="21" s="1"/>
  <c r="V26" i="21"/>
  <c r="F26" i="21"/>
  <c r="P26" i="21" s="1"/>
  <c r="V25" i="21"/>
  <c r="F25" i="21"/>
  <c r="P25" i="21" s="1"/>
  <c r="V24" i="21"/>
  <c r="F24" i="21"/>
  <c r="J24" i="21" s="1"/>
  <c r="V22" i="21"/>
  <c r="F22" i="21"/>
  <c r="P22" i="21" s="1"/>
  <c r="V21" i="21"/>
  <c r="F21" i="21"/>
  <c r="P21" i="21" s="1"/>
  <c r="V20" i="21"/>
  <c r="F20" i="21"/>
  <c r="P20" i="21" s="1"/>
  <c r="V17" i="21"/>
  <c r="F17" i="21"/>
  <c r="H17" i="21" s="1"/>
  <c r="V16" i="21"/>
  <c r="F16" i="21"/>
  <c r="H16" i="21" s="1"/>
  <c r="V15" i="21"/>
  <c r="I15" i="21"/>
  <c r="F15" i="21"/>
  <c r="K15" i="21" s="1"/>
  <c r="V14" i="21"/>
  <c r="F14" i="21"/>
  <c r="G14" i="21" s="1"/>
  <c r="L14" i="21" s="1"/>
  <c r="N14" i="21" s="1"/>
  <c r="L12" i="21"/>
  <c r="N12" i="21" s="1"/>
  <c r="F123" i="20"/>
  <c r="J123" i="20" s="1"/>
  <c r="V122" i="20"/>
  <c r="I122" i="20"/>
  <c r="H122" i="20"/>
  <c r="G122" i="20"/>
  <c r="F122" i="20"/>
  <c r="P122" i="20" s="1"/>
  <c r="V121" i="20"/>
  <c r="F121" i="20"/>
  <c r="I121" i="20" s="1"/>
  <c r="J120" i="20"/>
  <c r="F120" i="20"/>
  <c r="P120" i="20" s="1"/>
  <c r="F118" i="20"/>
  <c r="I118" i="20" s="1"/>
  <c r="F117" i="20"/>
  <c r="P117" i="20" s="1"/>
  <c r="F116" i="20"/>
  <c r="I116" i="20" s="1"/>
  <c r="F115" i="20"/>
  <c r="F112" i="20"/>
  <c r="H112" i="20" s="1"/>
  <c r="F111" i="20"/>
  <c r="I111" i="20" s="1"/>
  <c r="L111" i="20" s="1"/>
  <c r="N111" i="20" s="1"/>
  <c r="F110" i="20"/>
  <c r="P110" i="20" s="1"/>
  <c r="F109" i="20"/>
  <c r="J108" i="20"/>
  <c r="F108" i="20"/>
  <c r="P108" i="20" s="1"/>
  <c r="F107" i="20"/>
  <c r="H107" i="20" s="1"/>
  <c r="L106" i="20"/>
  <c r="N106" i="20" s="1"/>
  <c r="J106" i="20"/>
  <c r="F106" i="20"/>
  <c r="I106" i="20" s="1"/>
  <c r="F105" i="20"/>
  <c r="P105" i="20" s="1"/>
  <c r="J104" i="20"/>
  <c r="F104" i="20"/>
  <c r="P104" i="20" s="1"/>
  <c r="F103" i="20"/>
  <c r="J103" i="20" s="1"/>
  <c r="I102" i="20"/>
  <c r="L102" i="20" s="1"/>
  <c r="N102" i="20" s="1"/>
  <c r="F102" i="20"/>
  <c r="H102" i="20" s="1"/>
  <c r="F101" i="20"/>
  <c r="F100" i="20"/>
  <c r="P100" i="20" s="1"/>
  <c r="P99" i="20"/>
  <c r="F99" i="20"/>
  <c r="J99" i="20" s="1"/>
  <c r="F98" i="20"/>
  <c r="H98" i="20" s="1"/>
  <c r="F97" i="20"/>
  <c r="H97" i="20" s="1"/>
  <c r="H96" i="20"/>
  <c r="F96" i="20"/>
  <c r="I96" i="20" s="1"/>
  <c r="L96" i="20" s="1"/>
  <c r="N96" i="20" s="1"/>
  <c r="F95" i="20"/>
  <c r="P95" i="20" s="1"/>
  <c r="J94" i="20"/>
  <c r="F94" i="20"/>
  <c r="H94" i="20" s="1"/>
  <c r="F93" i="20"/>
  <c r="J92" i="20"/>
  <c r="F92" i="20"/>
  <c r="H92" i="20" s="1"/>
  <c r="F91" i="20"/>
  <c r="I91" i="20" s="1"/>
  <c r="L91" i="20" s="1"/>
  <c r="N91" i="20" s="1"/>
  <c r="F90" i="20"/>
  <c r="P90" i="20" s="1"/>
  <c r="F89" i="20"/>
  <c r="F88" i="20"/>
  <c r="P88" i="20" s="1"/>
  <c r="H86" i="20"/>
  <c r="F86" i="20"/>
  <c r="I86" i="20" s="1"/>
  <c r="F85" i="20"/>
  <c r="P83" i="20"/>
  <c r="G83" i="20"/>
  <c r="P82" i="20"/>
  <c r="G82" i="20"/>
  <c r="P81" i="20"/>
  <c r="G81" i="20"/>
  <c r="L81" i="20" s="1"/>
  <c r="N81" i="20" s="1"/>
  <c r="P80" i="20"/>
  <c r="G80" i="20"/>
  <c r="H80" i="20" s="1"/>
  <c r="I80" i="20" s="1"/>
  <c r="J80" i="20" s="1"/>
  <c r="K80" i="20" s="1"/>
  <c r="P79" i="20"/>
  <c r="G79" i="20"/>
  <c r="L79" i="20" s="1"/>
  <c r="N79" i="20" s="1"/>
  <c r="K77" i="20"/>
  <c r="U77" i="20" s="1"/>
  <c r="F77" i="20"/>
  <c r="P77" i="20" s="1"/>
  <c r="I76" i="20"/>
  <c r="F76" i="20"/>
  <c r="H76" i="20" s="1"/>
  <c r="F73" i="20"/>
  <c r="P73" i="20" s="1"/>
  <c r="F72" i="20"/>
  <c r="P72" i="20" s="1"/>
  <c r="H71" i="20"/>
  <c r="F71" i="20"/>
  <c r="J71" i="20" s="1"/>
  <c r="F70" i="20"/>
  <c r="P70" i="20" s="1"/>
  <c r="H69" i="20"/>
  <c r="F69" i="20"/>
  <c r="W67" i="20"/>
  <c r="P67" i="20"/>
  <c r="H67" i="20"/>
  <c r="I67" i="20" s="1"/>
  <c r="J67" i="20" s="1"/>
  <c r="K67" i="20" s="1"/>
  <c r="G67" i="20"/>
  <c r="L67" i="20" s="1"/>
  <c r="N67" i="20" s="1"/>
  <c r="W66" i="20"/>
  <c r="P66" i="20"/>
  <c r="H66" i="20"/>
  <c r="I66" i="20" s="1"/>
  <c r="J66" i="20" s="1"/>
  <c r="K66" i="20" s="1"/>
  <c r="G66" i="20"/>
  <c r="L66" i="20" s="1"/>
  <c r="N66" i="20" s="1"/>
  <c r="W65" i="20"/>
  <c r="P65" i="20"/>
  <c r="H65" i="20"/>
  <c r="I65" i="20" s="1"/>
  <c r="J65" i="20" s="1"/>
  <c r="K65" i="20" s="1"/>
  <c r="G65" i="20"/>
  <c r="L65" i="20" s="1"/>
  <c r="N65" i="20" s="1"/>
  <c r="F63" i="20"/>
  <c r="H63" i="20" s="1"/>
  <c r="F62" i="20"/>
  <c r="P62" i="20" s="1"/>
  <c r="W59" i="20"/>
  <c r="F59" i="20"/>
  <c r="W58" i="20"/>
  <c r="F58" i="20"/>
  <c r="H58" i="20" s="1"/>
  <c r="W57" i="20"/>
  <c r="F57" i="20"/>
  <c r="J57" i="20" s="1"/>
  <c r="W56" i="20"/>
  <c r="H56" i="20"/>
  <c r="F56" i="20"/>
  <c r="J56" i="20" s="1"/>
  <c r="W55" i="20"/>
  <c r="K55" i="20"/>
  <c r="U55" i="20" s="1"/>
  <c r="I55" i="20"/>
  <c r="G55" i="20"/>
  <c r="L55" i="20" s="1"/>
  <c r="F55" i="20"/>
  <c r="H55" i="20" s="1"/>
  <c r="W54" i="20"/>
  <c r="K54" i="20"/>
  <c r="V54" i="20" s="1"/>
  <c r="G54" i="20"/>
  <c r="L54" i="20" s="1"/>
  <c r="N54" i="20" s="1"/>
  <c r="F54" i="20"/>
  <c r="H54" i="20" s="1"/>
  <c r="W52" i="20"/>
  <c r="F52" i="20"/>
  <c r="J52" i="20" s="1"/>
  <c r="W51" i="20"/>
  <c r="F51" i="20"/>
  <c r="J51" i="20" s="1"/>
  <c r="W50" i="20"/>
  <c r="J50" i="20"/>
  <c r="F50" i="20"/>
  <c r="H50" i="20" s="1"/>
  <c r="W49" i="20"/>
  <c r="F49" i="20"/>
  <c r="J49" i="20" s="1"/>
  <c r="W48" i="20"/>
  <c r="F48" i="20"/>
  <c r="J48" i="20" s="1"/>
  <c r="W47" i="20"/>
  <c r="F47" i="20"/>
  <c r="J47" i="20" s="1"/>
  <c r="W45" i="20"/>
  <c r="F45" i="20"/>
  <c r="J45" i="20" s="1"/>
  <c r="W44" i="20"/>
  <c r="F44" i="20"/>
  <c r="P44" i="20" s="1"/>
  <c r="W43" i="20"/>
  <c r="J43" i="20"/>
  <c r="F43" i="20"/>
  <c r="W42" i="20"/>
  <c r="F42" i="20"/>
  <c r="H42" i="20" s="1"/>
  <c r="W41" i="20"/>
  <c r="F41" i="20"/>
  <c r="H41" i="20" s="1"/>
  <c r="W40" i="20"/>
  <c r="F40" i="20"/>
  <c r="J40" i="20" s="1"/>
  <c r="W39" i="20"/>
  <c r="F39" i="20"/>
  <c r="P39" i="20" s="1"/>
  <c r="W37" i="20"/>
  <c r="K37" i="20"/>
  <c r="V37" i="20" s="1"/>
  <c r="G37" i="20"/>
  <c r="L37" i="20" s="1"/>
  <c r="F37" i="20"/>
  <c r="P37" i="20" s="1"/>
  <c r="W36" i="20"/>
  <c r="F36" i="20"/>
  <c r="J36" i="20" s="1"/>
  <c r="W35" i="20"/>
  <c r="F35" i="20"/>
  <c r="J35" i="20" s="1"/>
  <c r="W33" i="20"/>
  <c r="F33" i="20"/>
  <c r="J33" i="20" s="1"/>
  <c r="W32" i="20"/>
  <c r="F32" i="20"/>
  <c r="H32" i="20" s="1"/>
  <c r="W31" i="20"/>
  <c r="F31" i="20"/>
  <c r="J31" i="20" s="1"/>
  <c r="W30" i="20"/>
  <c r="F30" i="20"/>
  <c r="J30" i="20" s="1"/>
  <c r="W29" i="20"/>
  <c r="F29" i="20"/>
  <c r="H29" i="20" s="1"/>
  <c r="W28" i="20"/>
  <c r="F28" i="20"/>
  <c r="H28" i="20" s="1"/>
  <c r="W26" i="20"/>
  <c r="I26" i="20"/>
  <c r="H26" i="20"/>
  <c r="G26" i="20"/>
  <c r="L26" i="20" s="1"/>
  <c r="F26" i="20"/>
  <c r="J26" i="20" s="1"/>
  <c r="W25" i="20"/>
  <c r="I25" i="20"/>
  <c r="G25" i="20"/>
  <c r="L25" i="20" s="1"/>
  <c r="N25" i="20" s="1"/>
  <c r="F25" i="20"/>
  <c r="P25" i="20" s="1"/>
  <c r="W24" i="20"/>
  <c r="F24" i="20"/>
  <c r="I24" i="20" s="1"/>
  <c r="W23" i="20"/>
  <c r="F23" i="20"/>
  <c r="J23" i="20" s="1"/>
  <c r="W22" i="20"/>
  <c r="F22" i="20"/>
  <c r="P22" i="20" s="1"/>
  <c r="W21" i="20"/>
  <c r="F21" i="20"/>
  <c r="J21" i="20" s="1"/>
  <c r="W19" i="20"/>
  <c r="I19" i="20"/>
  <c r="G19" i="20"/>
  <c r="L19" i="20" s="1"/>
  <c r="F19" i="20"/>
  <c r="H19" i="20" s="1"/>
  <c r="W18" i="20"/>
  <c r="F18" i="20"/>
  <c r="H18" i="20" s="1"/>
  <c r="W17" i="20"/>
  <c r="F17" i="20"/>
  <c r="H17" i="20" s="1"/>
  <c r="W16" i="20"/>
  <c r="F16" i="20"/>
  <c r="H16" i="20" s="1"/>
  <c r="W15" i="20"/>
  <c r="K15" i="20"/>
  <c r="V15" i="20" s="1"/>
  <c r="F15" i="20"/>
  <c r="H15" i="20" s="1"/>
  <c r="W14" i="20"/>
  <c r="I14" i="20"/>
  <c r="F14" i="20"/>
  <c r="H14" i="20" s="1"/>
  <c r="G17" i="20" l="1"/>
  <c r="L17" i="20" s="1"/>
  <c r="N17" i="20" s="1"/>
  <c r="I18" i="20"/>
  <c r="H21" i="20"/>
  <c r="J28" i="20"/>
  <c r="I42" i="20"/>
  <c r="H45" i="20"/>
  <c r="G62" i="20"/>
  <c r="L62" i="20" s="1"/>
  <c r="N62" i="20" s="1"/>
  <c r="H88" i="20"/>
  <c r="H91" i="20"/>
  <c r="G95" i="20"/>
  <c r="J98" i="20"/>
  <c r="G116" i="20"/>
  <c r="H117" i="20"/>
  <c r="J118" i="20"/>
  <c r="I31" i="21"/>
  <c r="I32" i="21"/>
  <c r="G15" i="20"/>
  <c r="L15" i="20" s="1"/>
  <c r="N15" i="20" s="1"/>
  <c r="K17" i="20"/>
  <c r="V17" i="20" s="1"/>
  <c r="K19" i="20"/>
  <c r="V19" i="20" s="1"/>
  <c r="H23" i="20"/>
  <c r="P26" i="20"/>
  <c r="H30" i="20"/>
  <c r="G40" i="20"/>
  <c r="L40" i="20" s="1"/>
  <c r="H48" i="20"/>
  <c r="P51" i="20"/>
  <c r="I62" i="20"/>
  <c r="I73" i="20"/>
  <c r="G77" i="20"/>
  <c r="L77" i="20" s="1"/>
  <c r="N77" i="20" s="1"/>
  <c r="H79" i="20"/>
  <c r="I79" i="20" s="1"/>
  <c r="J79" i="20" s="1"/>
  <c r="K79" i="20" s="1"/>
  <c r="I88" i="20"/>
  <c r="L88" i="20" s="1"/>
  <c r="N88" i="20" s="1"/>
  <c r="G90" i="20"/>
  <c r="P91" i="20"/>
  <c r="I95" i="20"/>
  <c r="L95" i="20" s="1"/>
  <c r="N95" i="20" s="1"/>
  <c r="I97" i="20"/>
  <c r="L97" i="20" s="1"/>
  <c r="N97" i="20" s="1"/>
  <c r="G112" i="20"/>
  <c r="J116" i="20"/>
  <c r="L116" i="20" s="1"/>
  <c r="I117" i="20"/>
  <c r="H21" i="21"/>
  <c r="H25" i="21"/>
  <c r="H26" i="21"/>
  <c r="H27" i="21"/>
  <c r="H29" i="21"/>
  <c r="J31" i="21"/>
  <c r="I15" i="20"/>
  <c r="K40" i="20"/>
  <c r="U40" i="20" s="1"/>
  <c r="K62" i="20"/>
  <c r="U62" i="20" s="1"/>
  <c r="I77" i="20"/>
  <c r="J88" i="20"/>
  <c r="I90" i="20"/>
  <c r="L90" i="20" s="1"/>
  <c r="N90" i="20" s="1"/>
  <c r="P97" i="20"/>
  <c r="I99" i="20"/>
  <c r="L99" i="20" s="1"/>
  <c r="N99" i="20" s="1"/>
  <c r="H104" i="20"/>
  <c r="G106" i="20"/>
  <c r="H110" i="20"/>
  <c r="P116" i="20"/>
  <c r="J117" i="20"/>
  <c r="L117" i="20" s="1"/>
  <c r="J16" i="21"/>
  <c r="H24" i="21"/>
  <c r="I25" i="21"/>
  <c r="I26" i="21"/>
  <c r="I27" i="21"/>
  <c r="I29" i="21"/>
  <c r="K44" i="20"/>
  <c r="V44" i="20" s="1"/>
  <c r="K100" i="20"/>
  <c r="I16" i="20"/>
  <c r="H44" i="20"/>
  <c r="K45" i="20"/>
  <c r="I63" i="20"/>
  <c r="L80" i="20"/>
  <c r="N80" i="20" s="1"/>
  <c r="P86" i="20"/>
  <c r="U37" i="20"/>
  <c r="I39" i="20"/>
  <c r="P42" i="20"/>
  <c r="H100" i="20"/>
  <c r="P103" i="20"/>
  <c r="H105" i="20"/>
  <c r="K110" i="20"/>
  <c r="P111" i="20"/>
  <c r="H20" i="21"/>
  <c r="K21" i="21"/>
  <c r="U21" i="21" s="1"/>
  <c r="H22" i="21"/>
  <c r="K24" i="21"/>
  <c r="U24" i="21" s="1"/>
  <c r="P34" i="21"/>
  <c r="K41" i="21"/>
  <c r="U41" i="21" s="1"/>
  <c r="P43" i="21"/>
  <c r="G14" i="20"/>
  <c r="L14" i="20" s="1"/>
  <c r="N14" i="20" s="1"/>
  <c r="K16" i="20"/>
  <c r="U16" i="20" s="1"/>
  <c r="I17" i="20"/>
  <c r="G18" i="20"/>
  <c r="L18" i="20" s="1"/>
  <c r="N18" i="20" s="1"/>
  <c r="P19" i="20"/>
  <c r="H24" i="20"/>
  <c r="H25" i="20"/>
  <c r="K26" i="20"/>
  <c r="U26" i="20" s="1"/>
  <c r="J29" i="20"/>
  <c r="I37" i="20"/>
  <c r="K39" i="20"/>
  <c r="V39" i="20" s="1"/>
  <c r="I40" i="20"/>
  <c r="G42" i="20"/>
  <c r="L42" i="20" s="1"/>
  <c r="I44" i="20"/>
  <c r="G45" i="20"/>
  <c r="L45" i="20" s="1"/>
  <c r="P45" i="20"/>
  <c r="H52" i="20"/>
  <c r="I54" i="20"/>
  <c r="P55" i="20"/>
  <c r="K63" i="20"/>
  <c r="U63" i="20" s="1"/>
  <c r="G73" i="20"/>
  <c r="L73" i="20" s="1"/>
  <c r="N73" i="20" s="1"/>
  <c r="G76" i="20"/>
  <c r="L76" i="20" s="1"/>
  <c r="N76" i="20" s="1"/>
  <c r="G86" i="20"/>
  <c r="L86" i="20" s="1"/>
  <c r="N86" i="20" s="1"/>
  <c r="H90" i="20"/>
  <c r="G92" i="20"/>
  <c r="H95" i="20"/>
  <c r="G96" i="20"/>
  <c r="I100" i="20"/>
  <c r="L100" i="20" s="1"/>
  <c r="N100" i="20" s="1"/>
  <c r="G102" i="20"/>
  <c r="P102" i="20"/>
  <c r="I105" i="20"/>
  <c r="L105" i="20" s="1"/>
  <c r="N105" i="20" s="1"/>
  <c r="H108" i="20"/>
  <c r="G110" i="20"/>
  <c r="H118" i="20"/>
  <c r="L118" i="20" s="1"/>
  <c r="N118" i="20" s="1"/>
  <c r="I120" i="20"/>
  <c r="J121" i="20"/>
  <c r="L121" i="20" s="1"/>
  <c r="I20" i="21"/>
  <c r="G21" i="21"/>
  <c r="L21" i="21" s="1"/>
  <c r="N21" i="21" s="1"/>
  <c r="I22" i="21"/>
  <c r="G24" i="21"/>
  <c r="L24" i="21" s="1"/>
  <c r="P24" i="21"/>
  <c r="I30" i="21"/>
  <c r="G41" i="21"/>
  <c r="L41" i="21" s="1"/>
  <c r="N41" i="21" s="1"/>
  <c r="K105" i="20"/>
  <c r="K20" i="21"/>
  <c r="T20" i="21" s="1"/>
  <c r="K22" i="21"/>
  <c r="U22" i="21" s="1"/>
  <c r="K14" i="20"/>
  <c r="V14" i="20" s="1"/>
  <c r="G16" i="20"/>
  <c r="L16" i="20" s="1"/>
  <c r="N16" i="20" s="1"/>
  <c r="K18" i="20"/>
  <c r="V18" i="20" s="1"/>
  <c r="H22" i="20"/>
  <c r="K25" i="20"/>
  <c r="V25" i="20" s="1"/>
  <c r="H35" i="20"/>
  <c r="N37" i="20"/>
  <c r="G39" i="20"/>
  <c r="L39" i="20" s="1"/>
  <c r="N39" i="20" s="1"/>
  <c r="P40" i="20"/>
  <c r="K42" i="20"/>
  <c r="G44" i="20"/>
  <c r="L44" i="20" s="1"/>
  <c r="N44" i="20" s="1"/>
  <c r="I45" i="20"/>
  <c r="U54" i="20"/>
  <c r="G63" i="20"/>
  <c r="L63" i="20" s="1"/>
  <c r="N63" i="20" s="1"/>
  <c r="K73" i="20"/>
  <c r="U73" i="20" s="1"/>
  <c r="K76" i="20"/>
  <c r="U76" i="20" s="1"/>
  <c r="H81" i="20"/>
  <c r="I81" i="20" s="1"/>
  <c r="J81" i="20" s="1"/>
  <c r="K81" i="20" s="1"/>
  <c r="J86" i="20"/>
  <c r="K90" i="20"/>
  <c r="K95" i="20"/>
  <c r="J96" i="20"/>
  <c r="G100" i="20"/>
  <c r="J102" i="20"/>
  <c r="I103" i="20"/>
  <c r="L103" i="20" s="1"/>
  <c r="N103" i="20" s="1"/>
  <c r="I104" i="20"/>
  <c r="L104" i="20" s="1"/>
  <c r="N104" i="20" s="1"/>
  <c r="G105" i="20"/>
  <c r="I110" i="20"/>
  <c r="L110" i="20" s="1"/>
  <c r="N110" i="20" s="1"/>
  <c r="H111" i="20"/>
  <c r="J112" i="20"/>
  <c r="H116" i="20"/>
  <c r="P118" i="20"/>
  <c r="K122" i="20"/>
  <c r="I14" i="21"/>
  <c r="P15" i="21"/>
  <c r="G20" i="21"/>
  <c r="L20" i="21" s="1"/>
  <c r="N20" i="21" s="1"/>
  <c r="I21" i="21"/>
  <c r="G22" i="21"/>
  <c r="L22" i="21" s="1"/>
  <c r="N22" i="21" s="1"/>
  <c r="I24" i="21"/>
  <c r="I34" i="21"/>
  <c r="I41" i="21"/>
  <c r="T15" i="21"/>
  <c r="U15" i="21"/>
  <c r="T30" i="21"/>
  <c r="U30" i="21"/>
  <c r="U34" i="21"/>
  <c r="T34" i="21"/>
  <c r="T31" i="21"/>
  <c r="U31" i="21"/>
  <c r="T32" i="21"/>
  <c r="U32" i="21"/>
  <c r="P16" i="21"/>
  <c r="J15" i="21"/>
  <c r="G16" i="21"/>
  <c r="L16" i="21" s="1"/>
  <c r="N16" i="21" s="1"/>
  <c r="K35" i="21"/>
  <c r="K14" i="21"/>
  <c r="G15" i="21"/>
  <c r="L15" i="21" s="1"/>
  <c r="J25" i="21"/>
  <c r="P27" i="21"/>
  <c r="H14" i="21"/>
  <c r="H15" i="21"/>
  <c r="I16" i="21"/>
  <c r="I17" i="21"/>
  <c r="P17" i="21"/>
  <c r="J20" i="21"/>
  <c r="J21" i="21"/>
  <c r="J22" i="21"/>
  <c r="G25" i="21"/>
  <c r="L25" i="21" s="1"/>
  <c r="N25" i="21" s="1"/>
  <c r="K25" i="21"/>
  <c r="G26" i="21"/>
  <c r="L26" i="21" s="1"/>
  <c r="N26" i="21" s="1"/>
  <c r="K26" i="21"/>
  <c r="G27" i="21"/>
  <c r="L27" i="21" s="1"/>
  <c r="N27" i="21" s="1"/>
  <c r="K27" i="21"/>
  <c r="G29" i="21"/>
  <c r="L29" i="21" s="1"/>
  <c r="K29" i="21"/>
  <c r="H30" i="21"/>
  <c r="H31" i="21"/>
  <c r="H32" i="21"/>
  <c r="H34" i="21"/>
  <c r="I35" i="21"/>
  <c r="I36" i="21"/>
  <c r="I37" i="21"/>
  <c r="I39" i="21"/>
  <c r="I40" i="21"/>
  <c r="P40" i="21"/>
  <c r="J41" i="21"/>
  <c r="J35" i="21"/>
  <c r="P35" i="21"/>
  <c r="J36" i="21"/>
  <c r="P36" i="21"/>
  <c r="J37" i="21"/>
  <c r="P37" i="21"/>
  <c r="J39" i="21"/>
  <c r="P39" i="21"/>
  <c r="J40" i="21"/>
  <c r="K16" i="21"/>
  <c r="K17" i="21"/>
  <c r="P30" i="21"/>
  <c r="J32" i="21"/>
  <c r="P32" i="21"/>
  <c r="J34" i="21"/>
  <c r="G35" i="21"/>
  <c r="L35" i="21" s="1"/>
  <c r="N35" i="21" s="1"/>
  <c r="G36" i="21"/>
  <c r="L36" i="21" s="1"/>
  <c r="N36" i="21" s="1"/>
  <c r="K36" i="21"/>
  <c r="G37" i="21"/>
  <c r="L37" i="21" s="1"/>
  <c r="N37" i="21" s="1"/>
  <c r="K37" i="21"/>
  <c r="G39" i="21"/>
  <c r="L39" i="21" s="1"/>
  <c r="N39" i="21" s="1"/>
  <c r="K39" i="21"/>
  <c r="G40" i="21"/>
  <c r="L40" i="21" s="1"/>
  <c r="K40" i="21"/>
  <c r="H43" i="21"/>
  <c r="I43" i="21" s="1"/>
  <c r="J43" i="21" s="1"/>
  <c r="K43" i="21" s="1"/>
  <c r="J17" i="21"/>
  <c r="T22" i="21"/>
  <c r="J14" i="21"/>
  <c r="P14" i="21"/>
  <c r="G17" i="21"/>
  <c r="L17" i="21" s="1"/>
  <c r="J30" i="21"/>
  <c r="P31" i="21"/>
  <c r="J26" i="21"/>
  <c r="G30" i="21"/>
  <c r="L30" i="21" s="1"/>
  <c r="N30" i="21" s="1"/>
  <c r="G31" i="21"/>
  <c r="L31" i="21" s="1"/>
  <c r="N31" i="21" s="1"/>
  <c r="G32" i="21"/>
  <c r="L32" i="21" s="1"/>
  <c r="N32" i="21" s="1"/>
  <c r="G34" i="21"/>
  <c r="L34" i="21" s="1"/>
  <c r="U14" i="20"/>
  <c r="U15" i="20"/>
  <c r="P21" i="20"/>
  <c r="J22" i="20"/>
  <c r="P23" i="20"/>
  <c r="K24" i="20"/>
  <c r="I33" i="20"/>
  <c r="K33" i="20"/>
  <c r="G33" i="20"/>
  <c r="L33" i="20" s="1"/>
  <c r="N33" i="20" s="1"/>
  <c r="P33" i="20"/>
  <c r="K47" i="20"/>
  <c r="G47" i="20"/>
  <c r="L47" i="20" s="1"/>
  <c r="N47" i="20" s="1"/>
  <c r="I47" i="20"/>
  <c r="P47" i="20"/>
  <c r="K51" i="20"/>
  <c r="G51" i="20"/>
  <c r="L51" i="20" s="1"/>
  <c r="N51" i="20" s="1"/>
  <c r="I51" i="20"/>
  <c r="I70" i="20"/>
  <c r="K70" i="20"/>
  <c r="U70" i="20" s="1"/>
  <c r="G70" i="20"/>
  <c r="L70" i="20" s="1"/>
  <c r="N70" i="20" s="1"/>
  <c r="H70" i="20"/>
  <c r="I101" i="20"/>
  <c r="L101" i="20" s="1"/>
  <c r="N101" i="20" s="1"/>
  <c r="J101" i="20"/>
  <c r="P101" i="20"/>
  <c r="H101" i="20"/>
  <c r="G101" i="20"/>
  <c r="K101" i="20"/>
  <c r="J14" i="20"/>
  <c r="P14" i="20"/>
  <c r="J15" i="20"/>
  <c r="P15" i="20"/>
  <c r="J16" i="20"/>
  <c r="P16" i="20"/>
  <c r="J17" i="20"/>
  <c r="P17" i="20"/>
  <c r="J18" i="20"/>
  <c r="P18" i="20"/>
  <c r="J19" i="20"/>
  <c r="U19" i="20"/>
  <c r="G21" i="20"/>
  <c r="L21" i="20" s="1"/>
  <c r="N21" i="20" s="1"/>
  <c r="K21" i="20"/>
  <c r="G22" i="20"/>
  <c r="L22" i="20" s="1"/>
  <c r="N22" i="20" s="1"/>
  <c r="K22" i="20"/>
  <c r="G23" i="20"/>
  <c r="L23" i="20" s="1"/>
  <c r="N23" i="20" s="1"/>
  <c r="K23" i="20"/>
  <c r="G24" i="20"/>
  <c r="L24" i="20" s="1"/>
  <c r="N24" i="20" s="1"/>
  <c r="I28" i="20"/>
  <c r="K28" i="20"/>
  <c r="G28" i="20"/>
  <c r="L28" i="20" s="1"/>
  <c r="N28" i="20" s="1"/>
  <c r="P28" i="20"/>
  <c r="I32" i="20"/>
  <c r="K32" i="20"/>
  <c r="G32" i="20"/>
  <c r="L32" i="20" s="1"/>
  <c r="N32" i="20" s="1"/>
  <c r="P32" i="20"/>
  <c r="H33" i="20"/>
  <c r="K41" i="20"/>
  <c r="G41" i="20"/>
  <c r="L41" i="20" s="1"/>
  <c r="P41" i="20"/>
  <c r="I41" i="20"/>
  <c r="H47" i="20"/>
  <c r="K50" i="20"/>
  <c r="G50" i="20"/>
  <c r="L50" i="20" s="1"/>
  <c r="N50" i="20" s="1"/>
  <c r="I50" i="20"/>
  <c r="P50" i="20"/>
  <c r="H51" i="20"/>
  <c r="V55" i="20"/>
  <c r="I58" i="20"/>
  <c r="K58" i="20"/>
  <c r="J58" i="20"/>
  <c r="P58" i="20"/>
  <c r="G58" i="20"/>
  <c r="L58" i="20" s="1"/>
  <c r="N58" i="20" s="1"/>
  <c r="J70" i="20"/>
  <c r="U18" i="20"/>
  <c r="I31" i="20"/>
  <c r="K31" i="20"/>
  <c r="G31" i="20"/>
  <c r="L31" i="20" s="1"/>
  <c r="N31" i="20" s="1"/>
  <c r="P31" i="20"/>
  <c r="U17" i="20"/>
  <c r="P36" i="20"/>
  <c r="I36" i="20"/>
  <c r="K36" i="20"/>
  <c r="G36" i="20"/>
  <c r="L36" i="20" s="1"/>
  <c r="P43" i="20"/>
  <c r="I43" i="20"/>
  <c r="K43" i="20"/>
  <c r="G43" i="20"/>
  <c r="L43" i="20" s="1"/>
  <c r="U44" i="20"/>
  <c r="K49" i="20"/>
  <c r="G49" i="20"/>
  <c r="L49" i="20" s="1"/>
  <c r="N49" i="20" s="1"/>
  <c r="I49" i="20"/>
  <c r="P49" i="20"/>
  <c r="I57" i="20"/>
  <c r="K57" i="20"/>
  <c r="G57" i="20"/>
  <c r="L57" i="20" s="1"/>
  <c r="N57" i="20" s="1"/>
  <c r="P57" i="20"/>
  <c r="P59" i="20"/>
  <c r="I59" i="20"/>
  <c r="K59" i="20"/>
  <c r="G59" i="20"/>
  <c r="L59" i="20" s="1"/>
  <c r="H59" i="20"/>
  <c r="V16" i="20"/>
  <c r="I21" i="20"/>
  <c r="I22" i="20"/>
  <c r="I23" i="20"/>
  <c r="U25" i="20"/>
  <c r="I30" i="20"/>
  <c r="K30" i="20"/>
  <c r="G30" i="20"/>
  <c r="L30" i="20" s="1"/>
  <c r="N30" i="20" s="1"/>
  <c r="P30" i="20"/>
  <c r="H31" i="20"/>
  <c r="J32" i="20"/>
  <c r="I35" i="20"/>
  <c r="K35" i="20"/>
  <c r="G35" i="20"/>
  <c r="L35" i="20" s="1"/>
  <c r="N35" i="20" s="1"/>
  <c r="P35" i="20"/>
  <c r="H36" i="20"/>
  <c r="V40" i="20"/>
  <c r="J41" i="20"/>
  <c r="H43" i="20"/>
  <c r="K48" i="20"/>
  <c r="G48" i="20"/>
  <c r="L48" i="20" s="1"/>
  <c r="N48" i="20" s="1"/>
  <c r="I48" i="20"/>
  <c r="P48" i="20"/>
  <c r="H49" i="20"/>
  <c r="K52" i="20"/>
  <c r="G52" i="20"/>
  <c r="L52" i="20" s="1"/>
  <c r="P52" i="20"/>
  <c r="I52" i="20"/>
  <c r="I56" i="20"/>
  <c r="K56" i="20"/>
  <c r="G56" i="20"/>
  <c r="L56" i="20" s="1"/>
  <c r="N56" i="20" s="1"/>
  <c r="P56" i="20"/>
  <c r="H57" i="20"/>
  <c r="J59" i="20"/>
  <c r="I72" i="20"/>
  <c r="H72" i="20"/>
  <c r="K72" i="20"/>
  <c r="G72" i="20"/>
  <c r="L72" i="20" s="1"/>
  <c r="N72" i="20" s="1"/>
  <c r="J72" i="20"/>
  <c r="P24" i="20"/>
  <c r="J24" i="20"/>
  <c r="I29" i="20"/>
  <c r="K29" i="20"/>
  <c r="G29" i="20"/>
  <c r="L29" i="20" s="1"/>
  <c r="N29" i="20" s="1"/>
  <c r="P29" i="20"/>
  <c r="J25" i="20"/>
  <c r="H37" i="20"/>
  <c r="H39" i="20"/>
  <c r="H40" i="20"/>
  <c r="J42" i="20"/>
  <c r="J54" i="20"/>
  <c r="P54" i="20"/>
  <c r="J55" i="20"/>
  <c r="K69" i="20"/>
  <c r="U69" i="20" s="1"/>
  <c r="G69" i="20"/>
  <c r="L69" i="20" s="1"/>
  <c r="N69" i="20" s="1"/>
  <c r="I69" i="20"/>
  <c r="P69" i="20"/>
  <c r="L82" i="20"/>
  <c r="N82" i="20" s="1"/>
  <c r="H82" i="20"/>
  <c r="I82" i="20" s="1"/>
  <c r="J82" i="20" s="1"/>
  <c r="K82" i="20" s="1"/>
  <c r="K89" i="20"/>
  <c r="G89" i="20"/>
  <c r="J89" i="20"/>
  <c r="P89" i="20"/>
  <c r="I89" i="20"/>
  <c r="L89" i="20" s="1"/>
  <c r="N89" i="20" s="1"/>
  <c r="H89" i="20"/>
  <c r="J37" i="20"/>
  <c r="J39" i="20"/>
  <c r="J44" i="20"/>
  <c r="J69" i="20"/>
  <c r="K71" i="20"/>
  <c r="U71" i="20" s="1"/>
  <c r="G71" i="20"/>
  <c r="L71" i="20" s="1"/>
  <c r="N71" i="20" s="1"/>
  <c r="I71" i="20"/>
  <c r="P71" i="20"/>
  <c r="K85" i="20"/>
  <c r="U85" i="20" s="1"/>
  <c r="G85" i="20"/>
  <c r="L85" i="20" s="1"/>
  <c r="N85" i="20" s="1"/>
  <c r="J85" i="20"/>
  <c r="P85" i="20"/>
  <c r="I85" i="20"/>
  <c r="H85" i="20"/>
  <c r="K93" i="20"/>
  <c r="G93" i="20"/>
  <c r="J93" i="20"/>
  <c r="P93" i="20"/>
  <c r="I93" i="20"/>
  <c r="L93" i="20" s="1"/>
  <c r="N93" i="20" s="1"/>
  <c r="H93" i="20"/>
  <c r="K107" i="20"/>
  <c r="K109" i="20"/>
  <c r="G109" i="20"/>
  <c r="K115" i="20"/>
  <c r="U115" i="20" s="1"/>
  <c r="G115" i="20"/>
  <c r="H62" i="20"/>
  <c r="J63" i="20"/>
  <c r="P63" i="20"/>
  <c r="H73" i="20"/>
  <c r="J76" i="20"/>
  <c r="P76" i="20"/>
  <c r="H77" i="20"/>
  <c r="J91" i="20"/>
  <c r="K92" i="20"/>
  <c r="K94" i="20"/>
  <c r="G94" i="20"/>
  <c r="P96" i="20"/>
  <c r="J97" i="20"/>
  <c r="K98" i="20"/>
  <c r="G98" i="20"/>
  <c r="K106" i="20"/>
  <c r="G107" i="20"/>
  <c r="I108" i="20"/>
  <c r="L108" i="20" s="1"/>
  <c r="N108" i="20" s="1"/>
  <c r="H109" i="20"/>
  <c r="J111" i="20"/>
  <c r="K112" i="20"/>
  <c r="H115" i="20"/>
  <c r="L115" i="20" s="1"/>
  <c r="N115" i="20" s="1"/>
  <c r="K121" i="20"/>
  <c r="L83" i="20"/>
  <c r="N83" i="20" s="1"/>
  <c r="H83" i="20"/>
  <c r="I83" i="20" s="1"/>
  <c r="J83" i="20" s="1"/>
  <c r="K83" i="20" s="1"/>
  <c r="K91" i="20"/>
  <c r="K97" i="20"/>
  <c r="K99" i="20"/>
  <c r="G99" i="20"/>
  <c r="K103" i="20"/>
  <c r="G103" i="20"/>
  <c r="I107" i="20"/>
  <c r="L107" i="20" s="1"/>
  <c r="N107" i="20" s="1"/>
  <c r="P107" i="20"/>
  <c r="I109" i="20"/>
  <c r="L109" i="20" s="1"/>
  <c r="N109" i="20" s="1"/>
  <c r="P109" i="20"/>
  <c r="K111" i="20"/>
  <c r="I115" i="20"/>
  <c r="P115" i="20"/>
  <c r="K118" i="20"/>
  <c r="U118" i="20" s="1"/>
  <c r="K120" i="20"/>
  <c r="U120" i="20" s="1"/>
  <c r="G120" i="20"/>
  <c r="G121" i="20"/>
  <c r="K123" i="20"/>
  <c r="G123" i="20"/>
  <c r="I123" i="20"/>
  <c r="P123" i="20"/>
  <c r="J62" i="20"/>
  <c r="J73" i="20"/>
  <c r="J77" i="20"/>
  <c r="K86" i="20"/>
  <c r="U86" i="20" s="1"/>
  <c r="K88" i="20"/>
  <c r="G88" i="20"/>
  <c r="G91" i="20"/>
  <c r="I92" i="20"/>
  <c r="L92" i="20" s="1"/>
  <c r="N92" i="20" s="1"/>
  <c r="P92" i="20"/>
  <c r="I94" i="20"/>
  <c r="L94" i="20" s="1"/>
  <c r="N94" i="20" s="1"/>
  <c r="P94" i="20"/>
  <c r="K96" i="20"/>
  <c r="G97" i="20"/>
  <c r="I98" i="20"/>
  <c r="L98" i="20" s="1"/>
  <c r="N98" i="20" s="1"/>
  <c r="P98" i="20"/>
  <c r="H99" i="20"/>
  <c r="K102" i="20"/>
  <c r="H103" i="20"/>
  <c r="K104" i="20"/>
  <c r="G104" i="20"/>
  <c r="H106" i="20"/>
  <c r="P106" i="20"/>
  <c r="J107" i="20"/>
  <c r="K108" i="20"/>
  <c r="G108" i="20"/>
  <c r="J109" i="20"/>
  <c r="G111" i="20"/>
  <c r="I112" i="20"/>
  <c r="L112" i="20" s="1"/>
  <c r="N112" i="20" s="1"/>
  <c r="P112" i="20"/>
  <c r="J115" i="20"/>
  <c r="K116" i="20"/>
  <c r="K117" i="20"/>
  <c r="G117" i="20"/>
  <c r="G118" i="20"/>
  <c r="H120" i="20"/>
  <c r="L120" i="20" s="1"/>
  <c r="N120" i="20" s="1"/>
  <c r="H121" i="20"/>
  <c r="P121" i="20"/>
  <c r="H123" i="20"/>
  <c r="L123" i="20" s="1"/>
  <c r="N123" i="20" s="1"/>
  <c r="J90" i="20"/>
  <c r="J95" i="20"/>
  <c r="J100" i="20"/>
  <c r="J105" i="20"/>
  <c r="J110" i="20"/>
  <c r="J122" i="20"/>
  <c r="L122" i="20" s="1"/>
  <c r="P80" i="5"/>
  <c r="P81" i="5"/>
  <c r="P82" i="5"/>
  <c r="P79" i="5"/>
  <c r="P78" i="5"/>
  <c r="P68" i="5"/>
  <c r="P67" i="5"/>
  <c r="T41" i="21" l="1"/>
  <c r="U39" i="20"/>
  <c r="T21" i="21"/>
  <c r="U20" i="21"/>
  <c r="U42" i="20"/>
  <c r="V42" i="20"/>
  <c r="V26" i="20"/>
  <c r="T24" i="21"/>
  <c r="N122" i="20"/>
  <c r="U122" i="20"/>
  <c r="U45" i="20"/>
  <c r="V45" i="20"/>
  <c r="U29" i="21"/>
  <c r="T29" i="21"/>
  <c r="U26" i="21"/>
  <c r="T26" i="21"/>
  <c r="T14" i="21"/>
  <c r="U14" i="21"/>
  <c r="U39" i="21"/>
  <c r="T39" i="21"/>
  <c r="U36" i="21"/>
  <c r="T36" i="21"/>
  <c r="U16" i="21"/>
  <c r="T16" i="21"/>
  <c r="U35" i="21"/>
  <c r="T35" i="21"/>
  <c r="U27" i="21"/>
  <c r="T27" i="21"/>
  <c r="U25" i="21"/>
  <c r="T25" i="21"/>
  <c r="U17" i="21"/>
  <c r="T17" i="21"/>
  <c r="U40" i="21"/>
  <c r="T40" i="21"/>
  <c r="U37" i="21"/>
  <c r="T37" i="21"/>
  <c r="U29" i="20"/>
  <c r="V29" i="20"/>
  <c r="U30" i="20"/>
  <c r="V30" i="20"/>
  <c r="U49" i="20"/>
  <c r="V49" i="20"/>
  <c r="U58" i="20"/>
  <c r="V58" i="20"/>
  <c r="V41" i="20"/>
  <c r="U41" i="20"/>
  <c r="U32" i="20"/>
  <c r="V32" i="20"/>
  <c r="U28" i="20"/>
  <c r="V28" i="20"/>
  <c r="U33" i="20"/>
  <c r="V33" i="20"/>
  <c r="U88" i="20"/>
  <c r="W88" i="20"/>
  <c r="V88" i="20"/>
  <c r="U56" i="20"/>
  <c r="V56" i="20"/>
  <c r="U31" i="20"/>
  <c r="V31" i="20"/>
  <c r="V22" i="20"/>
  <c r="U22" i="20"/>
  <c r="U51" i="20"/>
  <c r="V51" i="20"/>
  <c r="U47" i="20"/>
  <c r="V47" i="20"/>
  <c r="U123" i="20"/>
  <c r="V123" i="20"/>
  <c r="N121" i="20"/>
  <c r="U121" i="20"/>
  <c r="U117" i="20"/>
  <c r="N117" i="20"/>
  <c r="U108" i="20"/>
  <c r="W108" i="20"/>
  <c r="V108" i="20"/>
  <c r="U103" i="20"/>
  <c r="W103" i="20"/>
  <c r="V103" i="20"/>
  <c r="U98" i="20"/>
  <c r="W98" i="20"/>
  <c r="V98" i="20"/>
  <c r="U93" i="20"/>
  <c r="V93" i="20"/>
  <c r="W93" i="20"/>
  <c r="V72" i="20"/>
  <c r="U72" i="20"/>
  <c r="V52" i="20"/>
  <c r="U52" i="20"/>
  <c r="U35" i="20"/>
  <c r="V35" i="20"/>
  <c r="V59" i="20"/>
  <c r="U59" i="20"/>
  <c r="V24" i="20"/>
  <c r="U24" i="20"/>
  <c r="N116" i="20"/>
  <c r="U116" i="20"/>
  <c r="U48" i="20"/>
  <c r="V48" i="20"/>
  <c r="U57" i="20"/>
  <c r="V57" i="20"/>
  <c r="V43" i="20"/>
  <c r="U43" i="20"/>
  <c r="V36" i="20"/>
  <c r="U36" i="20"/>
  <c r="U50" i="20"/>
  <c r="V50" i="20"/>
  <c r="V23" i="20"/>
  <c r="U23" i="20"/>
  <c r="V21" i="20"/>
  <c r="U21" i="20"/>
  <c r="W17" i="19"/>
  <c r="W16" i="19"/>
  <c r="W15" i="19"/>
  <c r="W14" i="19"/>
  <c r="G79" i="5"/>
  <c r="H79" i="5" s="1"/>
  <c r="I79" i="5" s="1"/>
  <c r="J79" i="5" s="1"/>
  <c r="K79" i="5" s="1"/>
  <c r="G80" i="5"/>
  <c r="L80" i="5" s="1"/>
  <c r="N80" i="5" s="1"/>
  <c r="G81" i="5"/>
  <c r="H81" i="5" s="1"/>
  <c r="I81" i="5" s="1"/>
  <c r="J81" i="5" s="1"/>
  <c r="K81" i="5" s="1"/>
  <c r="G82" i="5"/>
  <c r="H82" i="5" s="1"/>
  <c r="I82" i="5" s="1"/>
  <c r="J82" i="5" s="1"/>
  <c r="K82" i="5" s="1"/>
  <c r="G78" i="5"/>
  <c r="L78" i="5" s="1"/>
  <c r="N78" i="5" s="1"/>
  <c r="G14" i="3"/>
  <c r="G15" i="3"/>
  <c r="G16" i="3"/>
  <c r="G13" i="3"/>
  <c r="E14" i="3"/>
  <c r="E15" i="3"/>
  <c r="E16" i="3"/>
  <c r="E13" i="3"/>
  <c r="H80" i="5" l="1"/>
  <c r="I80" i="5" s="1"/>
  <c r="J80" i="5" s="1"/>
  <c r="K80" i="5" s="1"/>
  <c r="H78" i="5"/>
  <c r="I78" i="5" s="1"/>
  <c r="J78" i="5" s="1"/>
  <c r="K78" i="5" s="1"/>
  <c r="L81" i="5"/>
  <c r="N81" i="5" s="1"/>
  <c r="L82" i="5"/>
  <c r="N82" i="5" s="1"/>
  <c r="L79" i="5"/>
  <c r="N79" i="5" s="1"/>
  <c r="F17" i="19"/>
  <c r="P17" i="19" s="1"/>
  <c r="F14" i="19"/>
  <c r="P14" i="19" s="1"/>
  <c r="F15" i="19"/>
  <c r="P15" i="19" s="1"/>
  <c r="F16" i="19"/>
  <c r="P16" i="19" s="1"/>
  <c r="G68" i="5"/>
  <c r="L68" i="5" s="1"/>
  <c r="N68" i="5" s="1"/>
  <c r="G67" i="5"/>
  <c r="L67" i="5" s="1"/>
  <c r="N67" i="5" s="1"/>
  <c r="K17" i="19" l="1"/>
  <c r="G17" i="19"/>
  <c r="L17" i="19" s="1"/>
  <c r="I17" i="19"/>
  <c r="H17" i="19"/>
  <c r="J17" i="19"/>
  <c r="I15" i="19"/>
  <c r="K15" i="19"/>
  <c r="G15" i="19"/>
  <c r="L15" i="19" s="1"/>
  <c r="H15" i="19"/>
  <c r="J15" i="19"/>
  <c r="H16" i="19"/>
  <c r="J16" i="19"/>
  <c r="G16" i="19"/>
  <c r="L16" i="19" s="1"/>
  <c r="N16" i="19" s="1"/>
  <c r="K16" i="19"/>
  <c r="I16" i="19"/>
  <c r="J14" i="19"/>
  <c r="H14" i="19"/>
  <c r="K14" i="19"/>
  <c r="G14" i="19"/>
  <c r="L14" i="19" s="1"/>
  <c r="N14" i="19" s="1"/>
  <c r="I14" i="19"/>
  <c r="H68" i="5"/>
  <c r="I68" i="5" s="1"/>
  <c r="J68" i="5" s="1"/>
  <c r="K68" i="5" s="1"/>
  <c r="H67" i="5"/>
  <c r="I67" i="5" s="1"/>
  <c r="J67" i="5" s="1"/>
  <c r="K67" i="5" s="1"/>
  <c r="C13" i="3"/>
  <c r="F29" i="5"/>
  <c r="P29" i="5" s="1"/>
  <c r="U16" i="19" l="1"/>
  <c r="V16" i="19"/>
  <c r="U14" i="19"/>
  <c r="V14" i="19"/>
  <c r="V17" i="19"/>
  <c r="U17" i="19"/>
  <c r="V15" i="19"/>
  <c r="U15" i="19"/>
  <c r="K29" i="5"/>
  <c r="G29" i="5"/>
  <c r="L29" i="5" s="1"/>
  <c r="N29" i="5" s="1"/>
  <c r="F72" i="5"/>
  <c r="F71" i="5"/>
  <c r="H29" i="5"/>
  <c r="F15" i="5"/>
  <c r="F30" i="5"/>
  <c r="F48" i="5"/>
  <c r="I29" i="5"/>
  <c r="J29" i="5"/>
  <c r="F37" i="5"/>
  <c r="F22" i="5"/>
  <c r="G30" i="5" l="1"/>
  <c r="L30" i="5" s="1"/>
  <c r="N30" i="5" s="1"/>
  <c r="P30" i="5"/>
  <c r="G37" i="5"/>
  <c r="L37" i="5" s="1"/>
  <c r="N37" i="5" s="1"/>
  <c r="P37" i="5"/>
  <c r="G48" i="5"/>
  <c r="L48" i="5" s="1"/>
  <c r="N48" i="5" s="1"/>
  <c r="P48" i="5"/>
  <c r="G71" i="5"/>
  <c r="L71" i="5" s="1"/>
  <c r="N71" i="5" s="1"/>
  <c r="P71" i="5"/>
  <c r="G22" i="5"/>
  <c r="L22" i="5" s="1"/>
  <c r="N22" i="5" s="1"/>
  <c r="P22" i="5"/>
  <c r="G15" i="5"/>
  <c r="L15" i="5" s="1"/>
  <c r="N15" i="5" s="1"/>
  <c r="P15" i="5"/>
  <c r="G72" i="5"/>
  <c r="L72" i="5" s="1"/>
  <c r="N72" i="5" s="1"/>
  <c r="P72" i="5"/>
  <c r="I22" i="5"/>
  <c r="J22" i="5"/>
  <c r="H22" i="5"/>
  <c r="K22" i="5"/>
  <c r="K15" i="5"/>
  <c r="U15" i="5" s="1"/>
  <c r="H15" i="5"/>
  <c r="J15" i="5"/>
  <c r="I15" i="5"/>
  <c r="H37" i="5"/>
  <c r="K37" i="5"/>
  <c r="I37" i="5"/>
  <c r="J37" i="5"/>
  <c r="K48" i="5"/>
  <c r="J48" i="5"/>
  <c r="I48" i="5"/>
  <c r="H48" i="5"/>
  <c r="H30" i="5"/>
  <c r="K30" i="5"/>
  <c r="J30" i="5"/>
  <c r="I30" i="5"/>
  <c r="V115" i="5" l="1"/>
  <c r="V116" i="5"/>
  <c r="W68" i="5"/>
  <c r="W67" i="5"/>
  <c r="W49" i="5"/>
  <c r="W50" i="5"/>
  <c r="W51" i="5"/>
  <c r="W52" i="5"/>
  <c r="W53" i="5"/>
  <c r="W48" i="5"/>
  <c r="W38" i="5"/>
  <c r="W39" i="5"/>
  <c r="W37" i="5"/>
  <c r="V37" i="5"/>
  <c r="W23" i="5"/>
  <c r="W24" i="5"/>
  <c r="W25" i="5"/>
  <c r="W26" i="5"/>
  <c r="W27" i="5"/>
  <c r="W22" i="5"/>
  <c r="W16" i="5"/>
  <c r="W17" i="5"/>
  <c r="W18" i="5"/>
  <c r="W19" i="5"/>
  <c r="W20" i="5"/>
  <c r="W15" i="5"/>
  <c r="W34" i="5" l="1"/>
  <c r="W33" i="5"/>
  <c r="W32" i="5"/>
  <c r="W31" i="5"/>
  <c r="W30" i="5"/>
  <c r="W29" i="5"/>
  <c r="U48" i="5" l="1"/>
  <c r="V48" i="5"/>
  <c r="U37" i="5" l="1"/>
  <c r="U30" i="5"/>
  <c r="V30" i="5"/>
  <c r="V29" i="5"/>
  <c r="U29" i="5"/>
  <c r="V22" i="5"/>
  <c r="U22" i="5"/>
  <c r="V15" i="5"/>
  <c r="C14" i="3" l="1"/>
  <c r="C15" i="3"/>
  <c r="C16" i="3"/>
  <c r="I68" i="2" l="1"/>
  <c r="I67" i="2"/>
  <c r="I66" i="2"/>
  <c r="I65" i="2"/>
  <c r="I64" i="2"/>
  <c r="F116" i="5" l="1"/>
  <c r="P116" i="5" s="1"/>
  <c r="F115" i="5"/>
  <c r="P115" i="5" s="1"/>
  <c r="F117" i="5"/>
  <c r="P117" i="5" s="1"/>
  <c r="F110" i="5"/>
  <c r="P110" i="5" s="1"/>
  <c r="F114" i="5"/>
  <c r="F111" i="5"/>
  <c r="P111" i="5" s="1"/>
  <c r="F109" i="5"/>
  <c r="P109" i="5" s="1"/>
  <c r="F112" i="5"/>
  <c r="P112" i="5" s="1"/>
  <c r="F105" i="5"/>
  <c r="F104" i="5"/>
  <c r="F103" i="5"/>
  <c r="F106" i="5"/>
  <c r="F102" i="5"/>
  <c r="F70" i="5"/>
  <c r="F99" i="5"/>
  <c r="F96" i="5"/>
  <c r="F92" i="5"/>
  <c r="F88" i="5"/>
  <c r="F98" i="5"/>
  <c r="F95" i="5"/>
  <c r="F90" i="5"/>
  <c r="F87" i="5"/>
  <c r="F101" i="5"/>
  <c r="F97" i="5"/>
  <c r="F94" i="5"/>
  <c r="F89" i="5"/>
  <c r="F100" i="5"/>
  <c r="F93" i="5"/>
  <c r="F91" i="5"/>
  <c r="F85" i="5"/>
  <c r="F76" i="5"/>
  <c r="F75" i="5"/>
  <c r="F84" i="5"/>
  <c r="F65" i="5"/>
  <c r="F50" i="5"/>
  <c r="F39" i="5"/>
  <c r="F33" i="5"/>
  <c r="F32" i="5"/>
  <c r="F24" i="5"/>
  <c r="F16" i="5"/>
  <c r="F49" i="5"/>
  <c r="F64" i="5"/>
  <c r="F23" i="5"/>
  <c r="F31" i="5"/>
  <c r="F38" i="5"/>
  <c r="F53" i="5"/>
  <c r="F34" i="5"/>
  <c r="F25" i="5"/>
  <c r="F52" i="5"/>
  <c r="F51" i="5"/>
  <c r="F27" i="5"/>
  <c r="F26" i="5"/>
  <c r="F17" i="5"/>
  <c r="F19" i="5"/>
  <c r="F20" i="5"/>
  <c r="F18" i="5"/>
  <c r="G96" i="2"/>
  <c r="I100" i="2"/>
  <c r="H82" i="2"/>
  <c r="I96" i="2"/>
  <c r="H42" i="2"/>
  <c r="H45" i="2" s="1"/>
  <c r="H7" i="2"/>
  <c r="H10" i="2" s="1"/>
  <c r="I32" i="2"/>
  <c r="I35" i="2" s="1"/>
  <c r="I28" i="2"/>
  <c r="G28" i="2"/>
  <c r="G100" i="2"/>
  <c r="I37" i="2"/>
  <c r="I40" i="2" s="1"/>
  <c r="H91" i="2"/>
  <c r="H94" i="2" s="1"/>
  <c r="I82" i="2"/>
  <c r="G32" i="2"/>
  <c r="G35" i="2" s="1"/>
  <c r="G79" i="2"/>
  <c r="G37" i="2"/>
  <c r="G40" i="2" s="1"/>
  <c r="H12" i="2"/>
  <c r="H15" i="2" s="1"/>
  <c r="H96" i="2"/>
  <c r="H79" i="2"/>
  <c r="G42" i="2"/>
  <c r="G45" i="2" s="1"/>
  <c r="H28" i="2"/>
  <c r="H100" i="2"/>
  <c r="I42" i="2"/>
  <c r="I45" i="2" s="1"/>
  <c r="I79" i="2"/>
  <c r="G7" i="2"/>
  <c r="G10" i="2" s="1"/>
  <c r="G91" i="2"/>
  <c r="G94" i="2" s="1"/>
  <c r="H32" i="2"/>
  <c r="H35" i="2" s="1"/>
  <c r="I7" i="2"/>
  <c r="I10" i="2" s="1"/>
  <c r="I91" i="2"/>
  <c r="I94" i="2" s="1"/>
  <c r="G82" i="2"/>
  <c r="G12" i="2"/>
  <c r="G15" i="2" s="1"/>
  <c r="H37" i="2"/>
  <c r="H40" i="2" s="1"/>
  <c r="I12" i="2"/>
  <c r="I15" i="2" s="1"/>
  <c r="F18" i="2"/>
  <c r="G18" i="5" l="1"/>
  <c r="L18" i="5" s="1"/>
  <c r="N18" i="5" s="1"/>
  <c r="P18" i="5"/>
  <c r="G26" i="5"/>
  <c r="L26" i="5" s="1"/>
  <c r="N26" i="5" s="1"/>
  <c r="P26" i="5"/>
  <c r="G25" i="5"/>
  <c r="L25" i="5" s="1"/>
  <c r="N25" i="5" s="1"/>
  <c r="P25" i="5"/>
  <c r="G64" i="5"/>
  <c r="L64" i="5" s="1"/>
  <c r="N64" i="5" s="1"/>
  <c r="P64" i="5"/>
  <c r="G24" i="5"/>
  <c r="L24" i="5" s="1"/>
  <c r="N24" i="5" s="1"/>
  <c r="P24" i="5"/>
  <c r="G39" i="5"/>
  <c r="N39" i="5" s="1"/>
  <c r="P39" i="5"/>
  <c r="G75" i="5"/>
  <c r="L75" i="5" s="1"/>
  <c r="N75" i="5" s="1"/>
  <c r="P75" i="5"/>
  <c r="G93" i="5"/>
  <c r="P93" i="5"/>
  <c r="G97" i="5"/>
  <c r="P97" i="5"/>
  <c r="G95" i="5"/>
  <c r="P95" i="5"/>
  <c r="G96" i="5"/>
  <c r="P96" i="5"/>
  <c r="G106" i="5"/>
  <c r="P106" i="5"/>
  <c r="G104" i="5"/>
  <c r="P104" i="5"/>
  <c r="G114" i="5"/>
  <c r="P114" i="5"/>
  <c r="G20" i="5"/>
  <c r="L20" i="5" s="1"/>
  <c r="P20" i="5"/>
  <c r="G27" i="5"/>
  <c r="L27" i="5" s="1"/>
  <c r="P27" i="5"/>
  <c r="G34" i="5"/>
  <c r="L34" i="5" s="1"/>
  <c r="N34" i="5" s="1"/>
  <c r="P34" i="5"/>
  <c r="G31" i="5"/>
  <c r="L31" i="5" s="1"/>
  <c r="N31" i="5" s="1"/>
  <c r="P31" i="5"/>
  <c r="G32" i="5"/>
  <c r="L32" i="5" s="1"/>
  <c r="N32" i="5" s="1"/>
  <c r="P32" i="5"/>
  <c r="G65" i="5"/>
  <c r="L65" i="5" s="1"/>
  <c r="N65" i="5" s="1"/>
  <c r="P65" i="5"/>
  <c r="G76" i="5"/>
  <c r="L76" i="5" s="1"/>
  <c r="N76" i="5" s="1"/>
  <c r="P76" i="5"/>
  <c r="G100" i="5"/>
  <c r="P100" i="5"/>
  <c r="G101" i="5"/>
  <c r="P101" i="5"/>
  <c r="G98" i="5"/>
  <c r="P98" i="5"/>
  <c r="G99" i="5"/>
  <c r="P99" i="5"/>
  <c r="G19" i="5"/>
  <c r="L19" i="5" s="1"/>
  <c r="N19" i="5" s="1"/>
  <c r="P19" i="5"/>
  <c r="G53" i="5"/>
  <c r="L53" i="5" s="1"/>
  <c r="P53" i="5"/>
  <c r="G23" i="5"/>
  <c r="L23" i="5" s="1"/>
  <c r="N23" i="5" s="1"/>
  <c r="P23" i="5"/>
  <c r="G49" i="5"/>
  <c r="L49" i="5" s="1"/>
  <c r="N49" i="5" s="1"/>
  <c r="P49" i="5"/>
  <c r="G50" i="5"/>
  <c r="L50" i="5" s="1"/>
  <c r="N50" i="5" s="1"/>
  <c r="P50" i="5"/>
  <c r="G85" i="5"/>
  <c r="L85" i="5" s="1"/>
  <c r="N85" i="5" s="1"/>
  <c r="P85" i="5"/>
  <c r="G89" i="5"/>
  <c r="P89" i="5"/>
  <c r="G87" i="5"/>
  <c r="P87" i="5"/>
  <c r="G88" i="5"/>
  <c r="P88" i="5"/>
  <c r="G70" i="5"/>
  <c r="L70" i="5" s="1"/>
  <c r="N70" i="5" s="1"/>
  <c r="P70" i="5"/>
  <c r="G103" i="5"/>
  <c r="P103" i="5"/>
  <c r="G17" i="5"/>
  <c r="L17" i="5" s="1"/>
  <c r="N17" i="5" s="1"/>
  <c r="P17" i="5"/>
  <c r="G51" i="5"/>
  <c r="L51" i="5" s="1"/>
  <c r="N51" i="5" s="1"/>
  <c r="P51" i="5"/>
  <c r="G52" i="5"/>
  <c r="L52" i="5" s="1"/>
  <c r="N52" i="5" s="1"/>
  <c r="P52" i="5"/>
  <c r="G38" i="5"/>
  <c r="L38" i="5" s="1"/>
  <c r="P38" i="5"/>
  <c r="G16" i="5"/>
  <c r="L16" i="5" s="1"/>
  <c r="N16" i="5" s="1"/>
  <c r="P16" i="5"/>
  <c r="G33" i="5"/>
  <c r="L33" i="5" s="1"/>
  <c r="N33" i="5" s="1"/>
  <c r="P33" i="5"/>
  <c r="G84" i="5"/>
  <c r="L84" i="5" s="1"/>
  <c r="N84" i="5" s="1"/>
  <c r="P84" i="5"/>
  <c r="G91" i="5"/>
  <c r="P91" i="5"/>
  <c r="G94" i="5"/>
  <c r="P94" i="5"/>
  <c r="G90" i="5"/>
  <c r="P90" i="5"/>
  <c r="G92" i="5"/>
  <c r="P92" i="5"/>
  <c r="G102" i="5"/>
  <c r="P102" i="5"/>
  <c r="G105" i="5"/>
  <c r="P105" i="5"/>
  <c r="G112" i="5"/>
  <c r="H112" i="5"/>
  <c r="L112" i="5" s="1"/>
  <c r="N112" i="5" s="1"/>
  <c r="I112" i="5"/>
  <c r="J112" i="5"/>
  <c r="G110" i="5"/>
  <c r="H110" i="5"/>
  <c r="I110" i="5"/>
  <c r="J110" i="5"/>
  <c r="L110" i="5" s="1"/>
  <c r="G109" i="5"/>
  <c r="H109" i="5"/>
  <c r="L109" i="5" s="1"/>
  <c r="N109" i="5" s="1"/>
  <c r="I109" i="5"/>
  <c r="J109" i="5"/>
  <c r="G111" i="5"/>
  <c r="H111" i="5"/>
  <c r="I111" i="5"/>
  <c r="J111" i="5"/>
  <c r="L111" i="5" s="1"/>
  <c r="J114" i="5"/>
  <c r="K114" i="5"/>
  <c r="U114" i="5" s="1"/>
  <c r="H114" i="5"/>
  <c r="L114" i="5" s="1"/>
  <c r="N114" i="5" s="1"/>
  <c r="I114" i="5"/>
  <c r="I115" i="5"/>
  <c r="J115" i="5"/>
  <c r="L115" i="5" s="1"/>
  <c r="G115" i="5"/>
  <c r="K115" i="5"/>
  <c r="H115" i="5"/>
  <c r="K112" i="5"/>
  <c r="U112" i="5" s="1"/>
  <c r="K110" i="5"/>
  <c r="K109" i="5"/>
  <c r="U109" i="5" s="1"/>
  <c r="K111" i="5"/>
  <c r="G117" i="5"/>
  <c r="K117" i="5"/>
  <c r="H117" i="5"/>
  <c r="L117" i="5" s="1"/>
  <c r="N117" i="5" s="1"/>
  <c r="I117" i="5"/>
  <c r="J117" i="5"/>
  <c r="H116" i="5"/>
  <c r="G116" i="5"/>
  <c r="I116" i="5"/>
  <c r="K116" i="5"/>
  <c r="J116" i="5"/>
  <c r="L116" i="5" s="1"/>
  <c r="K93" i="5"/>
  <c r="J93" i="5"/>
  <c r="I93" i="5"/>
  <c r="L93" i="5" s="1"/>
  <c r="N93" i="5" s="1"/>
  <c r="H93" i="5"/>
  <c r="I97" i="5"/>
  <c r="L97" i="5" s="1"/>
  <c r="N97" i="5" s="1"/>
  <c r="H97" i="5"/>
  <c r="K97" i="5"/>
  <c r="J97" i="5"/>
  <c r="K95" i="5"/>
  <c r="J95" i="5"/>
  <c r="I95" i="5"/>
  <c r="L95" i="5" s="1"/>
  <c r="N95" i="5" s="1"/>
  <c r="H95" i="5"/>
  <c r="K96" i="5"/>
  <c r="J96" i="5"/>
  <c r="I96" i="5"/>
  <c r="L96" i="5" s="1"/>
  <c r="N96" i="5" s="1"/>
  <c r="H96" i="5"/>
  <c r="I106" i="5"/>
  <c r="L106" i="5" s="1"/>
  <c r="N106" i="5" s="1"/>
  <c r="J106" i="5"/>
  <c r="K106" i="5"/>
  <c r="H106" i="5"/>
  <c r="I104" i="5"/>
  <c r="L104" i="5" s="1"/>
  <c r="N104" i="5" s="1"/>
  <c r="J104" i="5"/>
  <c r="K104" i="5"/>
  <c r="H104" i="5"/>
  <c r="I100" i="5"/>
  <c r="L100" i="5" s="1"/>
  <c r="N100" i="5" s="1"/>
  <c r="H100" i="5"/>
  <c r="K100" i="5"/>
  <c r="J100" i="5"/>
  <c r="I101" i="5"/>
  <c r="L101" i="5" s="1"/>
  <c r="N101" i="5" s="1"/>
  <c r="H101" i="5"/>
  <c r="K101" i="5"/>
  <c r="J101" i="5"/>
  <c r="I98" i="5"/>
  <c r="L98" i="5" s="1"/>
  <c r="N98" i="5" s="1"/>
  <c r="H98" i="5"/>
  <c r="K98" i="5"/>
  <c r="J98" i="5"/>
  <c r="I99" i="5"/>
  <c r="L99" i="5" s="1"/>
  <c r="N99" i="5" s="1"/>
  <c r="H99" i="5"/>
  <c r="K99" i="5"/>
  <c r="J99" i="5"/>
  <c r="K89" i="5"/>
  <c r="H89" i="5"/>
  <c r="I89" i="5"/>
  <c r="L89" i="5" s="1"/>
  <c r="N89" i="5" s="1"/>
  <c r="J89" i="5"/>
  <c r="H87" i="5"/>
  <c r="K87" i="5"/>
  <c r="J87" i="5"/>
  <c r="I87" i="5"/>
  <c r="L87" i="5" s="1"/>
  <c r="N87" i="5" s="1"/>
  <c r="H88" i="5"/>
  <c r="K88" i="5"/>
  <c r="J88" i="5"/>
  <c r="I88" i="5"/>
  <c r="L88" i="5" s="1"/>
  <c r="N88" i="5" s="1"/>
  <c r="I103" i="5"/>
  <c r="L103" i="5" s="1"/>
  <c r="N103" i="5" s="1"/>
  <c r="J103" i="5"/>
  <c r="K103" i="5"/>
  <c r="H103" i="5"/>
  <c r="K91" i="5"/>
  <c r="H91" i="5"/>
  <c r="I91" i="5"/>
  <c r="L91" i="5" s="1"/>
  <c r="N91" i="5" s="1"/>
  <c r="J91" i="5"/>
  <c r="K94" i="5"/>
  <c r="J94" i="5"/>
  <c r="I94" i="5"/>
  <c r="L94" i="5" s="1"/>
  <c r="N94" i="5" s="1"/>
  <c r="H94" i="5"/>
  <c r="K90" i="5"/>
  <c r="H90" i="5"/>
  <c r="I90" i="5"/>
  <c r="L90" i="5" s="1"/>
  <c r="N90" i="5" s="1"/>
  <c r="J90" i="5"/>
  <c r="K92" i="5"/>
  <c r="J92" i="5"/>
  <c r="I92" i="5"/>
  <c r="L92" i="5" s="1"/>
  <c r="N92" i="5" s="1"/>
  <c r="H92" i="5"/>
  <c r="J102" i="5"/>
  <c r="I102" i="5"/>
  <c r="L102" i="5" s="1"/>
  <c r="N102" i="5" s="1"/>
  <c r="H102" i="5"/>
  <c r="K102" i="5"/>
  <c r="I105" i="5"/>
  <c r="L105" i="5" s="1"/>
  <c r="N105" i="5" s="1"/>
  <c r="J105" i="5"/>
  <c r="K105" i="5"/>
  <c r="H105" i="5"/>
  <c r="I85" i="5"/>
  <c r="H85" i="5"/>
  <c r="K85" i="5"/>
  <c r="U85" i="5" s="1"/>
  <c r="J85" i="5"/>
  <c r="H84" i="5"/>
  <c r="K84" i="5"/>
  <c r="U84" i="5" s="1"/>
  <c r="J84" i="5"/>
  <c r="I84" i="5"/>
  <c r="J75" i="5"/>
  <c r="I75" i="5"/>
  <c r="H75" i="5"/>
  <c r="K75" i="5"/>
  <c r="U75" i="5" s="1"/>
  <c r="H76" i="5"/>
  <c r="I76" i="5"/>
  <c r="J76" i="5"/>
  <c r="K76" i="5"/>
  <c r="U76" i="5" s="1"/>
  <c r="H18" i="5"/>
  <c r="J18" i="5"/>
  <c r="I18" i="5"/>
  <c r="K18" i="5"/>
  <c r="V18" i="5" s="1"/>
  <c r="H51" i="5"/>
  <c r="I51" i="5"/>
  <c r="K51" i="5"/>
  <c r="J51" i="5"/>
  <c r="H52" i="5"/>
  <c r="I52" i="5"/>
  <c r="J52" i="5"/>
  <c r="K52" i="5"/>
  <c r="K38" i="5"/>
  <c r="J38" i="5"/>
  <c r="H38" i="5"/>
  <c r="I38" i="5"/>
  <c r="H72" i="5"/>
  <c r="I72" i="5"/>
  <c r="J72" i="5"/>
  <c r="K72" i="5"/>
  <c r="U72" i="5" s="1"/>
  <c r="H32" i="5"/>
  <c r="I32" i="5"/>
  <c r="J32" i="5"/>
  <c r="K32" i="5"/>
  <c r="K39" i="5"/>
  <c r="J39" i="5"/>
  <c r="H39" i="5"/>
  <c r="I39" i="5"/>
  <c r="H20" i="5"/>
  <c r="J20" i="5"/>
  <c r="K20" i="5"/>
  <c r="V20" i="5" s="1"/>
  <c r="I20" i="5"/>
  <c r="J26" i="5"/>
  <c r="I26" i="5"/>
  <c r="H26" i="5"/>
  <c r="K26" i="5"/>
  <c r="J25" i="5"/>
  <c r="K25" i="5"/>
  <c r="H25" i="5"/>
  <c r="I25" i="5"/>
  <c r="H49" i="5"/>
  <c r="I49" i="5"/>
  <c r="K49" i="5"/>
  <c r="J49" i="5"/>
  <c r="H71" i="5"/>
  <c r="I71" i="5"/>
  <c r="K71" i="5"/>
  <c r="U71" i="5" s="1"/>
  <c r="J71" i="5"/>
  <c r="H65" i="5"/>
  <c r="I65" i="5"/>
  <c r="K65" i="5"/>
  <c r="U65" i="5" s="1"/>
  <c r="J65" i="5"/>
  <c r="H19" i="5"/>
  <c r="I19" i="5"/>
  <c r="J19" i="5"/>
  <c r="K19" i="5"/>
  <c r="V19" i="5" s="1"/>
  <c r="J27" i="5"/>
  <c r="H27" i="5"/>
  <c r="K27" i="5"/>
  <c r="I27" i="5"/>
  <c r="H34" i="5"/>
  <c r="K34" i="5"/>
  <c r="I34" i="5"/>
  <c r="J34" i="5"/>
  <c r="H31" i="5"/>
  <c r="J31" i="5"/>
  <c r="K31" i="5"/>
  <c r="I31" i="5"/>
  <c r="K64" i="5"/>
  <c r="U64" i="5" s="1"/>
  <c r="J64" i="5"/>
  <c r="I64" i="5"/>
  <c r="H64" i="5"/>
  <c r="H16" i="5"/>
  <c r="J16" i="5"/>
  <c r="K16" i="5"/>
  <c r="V16" i="5" s="1"/>
  <c r="I16" i="5"/>
  <c r="H50" i="5"/>
  <c r="I50" i="5"/>
  <c r="K50" i="5"/>
  <c r="J50" i="5"/>
  <c r="K70" i="5"/>
  <c r="U70" i="5" s="1"/>
  <c r="J70" i="5"/>
  <c r="H70" i="5"/>
  <c r="I70" i="5"/>
  <c r="H17" i="5"/>
  <c r="K17" i="5"/>
  <c r="V17" i="5" s="1"/>
  <c r="I17" i="5"/>
  <c r="J17" i="5"/>
  <c r="H53" i="5"/>
  <c r="I53" i="5"/>
  <c r="K53" i="5"/>
  <c r="J53" i="5"/>
  <c r="J23" i="5"/>
  <c r="H23" i="5"/>
  <c r="I23" i="5"/>
  <c r="K23" i="5"/>
  <c r="J24" i="5"/>
  <c r="I24" i="5"/>
  <c r="K24" i="5"/>
  <c r="H24" i="5"/>
  <c r="H33" i="5"/>
  <c r="J33" i="5"/>
  <c r="K33" i="5"/>
  <c r="I33" i="5"/>
  <c r="H98" i="2"/>
  <c r="H92" i="2"/>
  <c r="H87" i="2"/>
  <c r="H86" i="2"/>
  <c r="H85" i="2"/>
  <c r="H84" i="2"/>
  <c r="H81" i="2"/>
  <c r="H80" i="2"/>
  <c r="H76" i="2"/>
  <c r="H75" i="2"/>
  <c r="H74" i="2"/>
  <c r="H73" i="2"/>
  <c r="H71" i="2"/>
  <c r="H70" i="2"/>
  <c r="H62" i="2"/>
  <c r="H61" i="2"/>
  <c r="H57" i="2"/>
  <c r="H56" i="2"/>
  <c r="H55" i="2"/>
  <c r="H49" i="2"/>
  <c r="H48" i="2"/>
  <c r="H30" i="2"/>
  <c r="H24" i="2"/>
  <c r="H26" i="2" s="1"/>
  <c r="H18" i="2"/>
  <c r="H21" i="2" s="1"/>
  <c r="H16" i="2"/>
  <c r="H102" i="2"/>
  <c r="H97" i="2"/>
  <c r="H68" i="2"/>
  <c r="H67" i="2"/>
  <c r="H66" i="2"/>
  <c r="H65" i="2"/>
  <c r="H64" i="2"/>
  <c r="H53" i="2"/>
  <c r="H52" i="2"/>
  <c r="H51" i="2"/>
  <c r="H44" i="2"/>
  <c r="H14" i="2"/>
  <c r="L39" i="5" l="1"/>
  <c r="U116" i="5"/>
  <c r="N116" i="5"/>
  <c r="U111" i="5"/>
  <c r="N111" i="5"/>
  <c r="U115" i="5"/>
  <c r="N115" i="5"/>
  <c r="U110" i="5"/>
  <c r="N110" i="5"/>
  <c r="V117" i="5"/>
  <c r="U117" i="5"/>
  <c r="W102" i="5"/>
  <c r="V102" i="5"/>
  <c r="U102" i="5"/>
  <c r="W97" i="5"/>
  <c r="V97" i="5"/>
  <c r="U97" i="5"/>
  <c r="W87" i="5"/>
  <c r="V87" i="5"/>
  <c r="U87" i="5"/>
  <c r="W92" i="5"/>
  <c r="V92" i="5"/>
  <c r="U92" i="5"/>
  <c r="U33" i="5"/>
  <c r="V33" i="5"/>
  <c r="V24" i="5"/>
  <c r="U24" i="5"/>
  <c r="U53" i="5"/>
  <c r="V53" i="5"/>
  <c r="U16" i="5"/>
  <c r="U25" i="5"/>
  <c r="V25" i="5"/>
  <c r="U51" i="5"/>
  <c r="V51" i="5"/>
  <c r="U50" i="5"/>
  <c r="V50" i="5"/>
  <c r="U19" i="5"/>
  <c r="U31" i="5"/>
  <c r="V31" i="5"/>
  <c r="U27" i="5"/>
  <c r="V27" i="5"/>
  <c r="U26" i="5"/>
  <c r="V26" i="5"/>
  <c r="U20" i="5"/>
  <c r="V39" i="5"/>
  <c r="U39" i="5"/>
  <c r="V38" i="5"/>
  <c r="U38" i="5"/>
  <c r="U23" i="5"/>
  <c r="V23" i="5"/>
  <c r="U17" i="5"/>
  <c r="U34" i="5"/>
  <c r="V34" i="5"/>
  <c r="U49" i="5"/>
  <c r="V49" i="5"/>
  <c r="U32" i="5"/>
  <c r="V32" i="5"/>
  <c r="V52" i="5"/>
  <c r="U52" i="5"/>
  <c r="U18" i="5"/>
  <c r="H19" i="2"/>
  <c r="H22" i="2"/>
  <c r="H25" i="2"/>
  <c r="H29" i="2"/>
  <c r="H33" i="2"/>
  <c r="H34" i="2"/>
  <c r="H13" i="2"/>
  <c r="H20" i="2"/>
  <c r="H43" i="2"/>
  <c r="H8" i="2"/>
  <c r="H38" i="2"/>
  <c r="H9" i="2"/>
  <c r="H39" i="2"/>
  <c r="H93" i="2"/>
  <c r="H101" i="2"/>
  <c r="I102" i="2"/>
  <c r="G102" i="2" l="1"/>
  <c r="G101" i="2"/>
  <c r="I101" i="2"/>
  <c r="I97" i="2" l="1"/>
  <c r="G98" i="2"/>
  <c r="I93" i="2"/>
  <c r="G93" i="2"/>
  <c r="I87" i="2"/>
  <c r="G87" i="2"/>
  <c r="I86" i="2"/>
  <c r="G86" i="2"/>
  <c r="I85" i="2"/>
  <c r="G85" i="2"/>
  <c r="I84" i="2"/>
  <c r="G84" i="2"/>
  <c r="I81" i="2"/>
  <c r="G81" i="2"/>
  <c r="I80" i="2"/>
  <c r="G80" i="2"/>
  <c r="I76" i="2"/>
  <c r="G76" i="2"/>
  <c r="I75" i="2"/>
  <c r="G75" i="2"/>
  <c r="I74" i="2"/>
  <c r="G74" i="2"/>
  <c r="I73" i="2"/>
  <c r="G73" i="2"/>
  <c r="I71" i="2"/>
  <c r="G71" i="2"/>
  <c r="I70" i="2"/>
  <c r="G70" i="2"/>
  <c r="G68" i="2"/>
  <c r="G67" i="2"/>
  <c r="G66" i="2"/>
  <c r="G65" i="2"/>
  <c r="G64" i="2"/>
  <c r="I62" i="2"/>
  <c r="G62" i="2"/>
  <c r="I61" i="2"/>
  <c r="G61" i="2"/>
  <c r="I57" i="2"/>
  <c r="G57" i="2"/>
  <c r="I56" i="2"/>
  <c r="G56" i="2"/>
  <c r="I55" i="2"/>
  <c r="G55" i="2"/>
  <c r="I53" i="2"/>
  <c r="G53" i="2"/>
  <c r="I52" i="2"/>
  <c r="G52" i="2"/>
  <c r="I51" i="2"/>
  <c r="G51" i="2"/>
  <c r="I49" i="2"/>
  <c r="G49" i="2"/>
  <c r="I48" i="2"/>
  <c r="G48" i="2"/>
  <c r="I44" i="2"/>
  <c r="G44" i="2"/>
  <c r="I33" i="2"/>
  <c r="I29" i="2"/>
  <c r="G30" i="2"/>
  <c r="I24" i="2"/>
  <c r="I25" i="2" s="1"/>
  <c r="G24" i="2"/>
  <c r="G25" i="2" s="1"/>
  <c r="I18" i="2"/>
  <c r="G18" i="2"/>
  <c r="I13" i="2"/>
  <c r="I9" i="2"/>
  <c r="G9" i="2"/>
  <c r="G21" i="2" l="1"/>
  <c r="G22" i="2"/>
  <c r="I21" i="2"/>
  <c r="I22" i="2"/>
  <c r="I39" i="2"/>
  <c r="G33" i="2"/>
  <c r="G13" i="2"/>
  <c r="G14" i="2"/>
  <c r="G34" i="2"/>
  <c r="G26" i="2"/>
  <c r="I20" i="2"/>
  <c r="I8" i="2"/>
  <c r="G29" i="2"/>
  <c r="I43" i="2"/>
  <c r="G19" i="2"/>
  <c r="I19" i="2"/>
  <c r="G38" i="2"/>
  <c r="I92" i="2"/>
  <c r="I38" i="2"/>
  <c r="G97" i="2"/>
  <c r="I14" i="2"/>
  <c r="I26" i="2"/>
  <c r="I30" i="2"/>
  <c r="I34" i="2"/>
  <c r="I98" i="2"/>
  <c r="G8" i="2"/>
  <c r="G20" i="2"/>
  <c r="G39" i="2"/>
  <c r="G43" i="2"/>
  <c r="G92" i="2"/>
  <c r="I16" i="2"/>
  <c r="G16" i="2" l="1"/>
  <c r="F7" i="2" l="1"/>
</calcChain>
</file>

<file path=xl/comments1.xml><?xml version="1.0" encoding="utf-8"?>
<comments xmlns="http://schemas.openxmlformats.org/spreadsheetml/2006/main">
  <authors>
    <author>Administrator</author>
  </authors>
  <commentList>
    <comment ref="B87" authorId="0">
      <text>
        <r>
          <rPr>
            <b/>
            <sz val="9"/>
            <color indexed="81"/>
            <rFont val="Tahoma"/>
            <family val="2"/>
          </rPr>
          <t>Administrator:</t>
        </r>
        <r>
          <rPr>
            <sz val="9"/>
            <color indexed="81"/>
            <rFont val="Tahoma"/>
            <family val="2"/>
          </rPr>
          <t xml:space="preserve">
QĐ 82 chưa có ND này</t>
        </r>
      </text>
    </comment>
  </commentList>
</comments>
</file>

<file path=xl/comments2.xml><?xml version="1.0" encoding="utf-8"?>
<comments xmlns="http://schemas.openxmlformats.org/spreadsheetml/2006/main">
  <authors>
    <author>Administrator</author>
  </authors>
  <commentList>
    <comment ref="G24" authorId="0">
      <text>
        <r>
          <rPr>
            <b/>
            <sz val="9"/>
            <color indexed="81"/>
            <rFont val="Tahoma"/>
            <family val="2"/>
          </rPr>
          <t>Administrator:</t>
        </r>
        <r>
          <rPr>
            <sz val="9"/>
            <color indexed="81"/>
            <rFont val="Tahoma"/>
            <family val="2"/>
          </rPr>
          <t xml:space="preserve">
Mức gốc</t>
        </r>
      </text>
    </comment>
    <comment ref="H24" authorId="0">
      <text>
        <r>
          <rPr>
            <b/>
            <sz val="9"/>
            <color indexed="81"/>
            <rFont val="Tahoma"/>
            <family val="2"/>
          </rPr>
          <t>Administrator:</t>
        </r>
        <r>
          <rPr>
            <sz val="9"/>
            <color indexed="81"/>
            <rFont val="Tahoma"/>
            <family val="2"/>
          </rPr>
          <t xml:space="preserve">
Mức gốc</t>
        </r>
      </text>
    </comment>
    <comment ref="I24" authorId="0">
      <text>
        <r>
          <rPr>
            <b/>
            <sz val="9"/>
            <color indexed="81"/>
            <rFont val="Tahoma"/>
            <family val="2"/>
          </rPr>
          <t>Administrator:</t>
        </r>
        <r>
          <rPr>
            <sz val="9"/>
            <color indexed="81"/>
            <rFont val="Tahoma"/>
            <family val="2"/>
          </rPr>
          <t xml:space="preserve">
Mức gốc</t>
        </r>
      </text>
    </comment>
    <comment ref="B78" authorId="0">
      <text>
        <r>
          <rPr>
            <b/>
            <sz val="9"/>
            <color indexed="81"/>
            <rFont val="Tahoma"/>
            <family val="2"/>
          </rPr>
          <t>Administrator:</t>
        </r>
        <r>
          <rPr>
            <sz val="9"/>
            <color indexed="81"/>
            <rFont val="Tahoma"/>
            <family val="2"/>
          </rPr>
          <t xml:space="preserve">
QĐ 82 chưa có ND này</t>
        </r>
      </text>
    </comment>
  </commentList>
</comments>
</file>

<file path=xl/comments3.xml><?xml version="1.0" encoding="utf-8"?>
<comments xmlns="http://schemas.openxmlformats.org/spreadsheetml/2006/main">
  <authors>
    <author>Administrator</author>
  </authors>
  <commentList>
    <comment ref="B114" authorId="0">
      <text>
        <r>
          <rPr>
            <b/>
            <sz val="9"/>
            <color indexed="81"/>
            <rFont val="Tahoma"/>
            <family val="2"/>
          </rPr>
          <t>Administrator:</t>
        </r>
        <r>
          <rPr>
            <sz val="9"/>
            <color indexed="81"/>
            <rFont val="Tahoma"/>
            <family val="2"/>
          </rPr>
          <t xml:space="preserve">
QĐ 82 chưa có ND này</t>
        </r>
      </text>
    </comment>
  </commentList>
</comments>
</file>

<file path=xl/sharedStrings.xml><?xml version="1.0" encoding="utf-8"?>
<sst xmlns="http://schemas.openxmlformats.org/spreadsheetml/2006/main" count="2904" uniqueCount="571">
  <si>
    <t>Số TT</t>
  </si>
  <si>
    <t>Nội dung chi</t>
  </si>
  <si>
    <t>Đơn vị tính</t>
  </si>
  <si>
    <t>Ghi chú</t>
  </si>
  <si>
    <t xml:space="preserve">Xây dựng ngân hàng câu trắc nghiệm </t>
  </si>
  <si>
    <t>1.1</t>
  </si>
  <si>
    <t>1.2</t>
  </si>
  <si>
    <t>Câu</t>
  </si>
  <si>
    <t>Tuỳ theo tính chất phức tạp của câu trắc nghiệm</t>
  </si>
  <si>
    <t>1.3</t>
  </si>
  <si>
    <t>Thẩm định và biên tập câu trắc nghiệm</t>
  </si>
  <si>
    <t>1.4</t>
  </si>
  <si>
    <t>Tổ chức thi thử</t>
  </si>
  <si>
    <t>- Chi xây dựng ma trận đề thi trắc nghiệm</t>
  </si>
  <si>
    <t>Tối đa 230</t>
  </si>
  <si>
    <t>- Chi xây dựng đề thi gốc</t>
  </si>
  <si>
    <t>Đề</t>
  </si>
  <si>
    <t>Tối đa 920</t>
  </si>
  <si>
    <t>(phản biện và đáp án)</t>
  </si>
  <si>
    <t>- Chi xây dựng các mã đề thi</t>
  </si>
  <si>
    <t>- Chi phụ cấp cho Ban tổ chức cuộc thi:</t>
  </si>
  <si>
    <t>Tối đa 280</t>
  </si>
  <si>
    <t>Tối đa 160</t>
  </si>
  <si>
    <t>- Chi phí đi lại, ở của Ban tổ chức</t>
  </si>
  <si>
    <t>Theo quy định hiện hành về chế độ công tác phí</t>
  </si>
  <si>
    <t>- Chi phụ cấp cho Hội đồng coi thi:</t>
  </si>
  <si>
    <t>+ Chủ tịch</t>
  </si>
  <si>
    <t>Tối đa 200</t>
  </si>
  <si>
    <t>+ Phó Chủ tịch</t>
  </si>
  <si>
    <t>Tối đa 150</t>
  </si>
  <si>
    <t>Tối đa 100</t>
  </si>
  <si>
    <t>+ Nhân viên bảo vệ, y tế và phục vụ</t>
  </si>
  <si>
    <t>Tối đa 50</t>
  </si>
  <si>
    <t>1.5</t>
  </si>
  <si>
    <t xml:space="preserve">Thuê chuyên gia định cỡ câu trắc nghiệm </t>
  </si>
  <si>
    <t>Tối đa 350</t>
  </si>
  <si>
    <t>1.6</t>
  </si>
  <si>
    <t>Đánh máy và nhập vào ngân hàng câu trắc nghiệm</t>
  </si>
  <si>
    <t>Không áp dụng cho cán bộ thuộc Bộ GD&amp;ĐT</t>
  </si>
  <si>
    <t>Ra đề thi</t>
  </si>
  <si>
    <t>Chi tổ chức rà soát, xây dựng cấu trúc, ma trận đề thi, xây dựng đề thi mẫu</t>
  </si>
  <si>
    <t>2.1</t>
  </si>
  <si>
    <t>Chi ra đề đề xuất  (đối với câu tự luận)</t>
  </si>
  <si>
    <t>Tối đa 460</t>
  </si>
  <si>
    <t>Một đề chính thức bao gồm  nhiều phân môn khác nhau, đề đề xuất có ít nhất 3 câu </t>
  </si>
  <si>
    <t>- Thi chọn học sinh giỏi cấp quốc gia</t>
  </si>
  <si>
    <t>Đề theo phân môn</t>
  </si>
  <si>
    <t>Tối đa 815</t>
  </si>
  <si>
    <t>- Thi chọn học sinh vào đội tuyển quốc gia dự thi Olympic quốc tế</t>
  </si>
  <si>
    <t>Tối đa 1.050</t>
  </si>
  <si>
    <t>2.2</t>
  </si>
  <si>
    <t>Chi cho công tác ra đề thi chính thức và dự bị</t>
  </si>
  <si>
    <t xml:space="preserve">Chi cho cán bộ ra đề thi  </t>
  </si>
  <si>
    <t xml:space="preserve">  + Thi trắc nghiệm</t>
  </si>
  <si>
    <t>Tối đa 300</t>
  </si>
  <si>
    <t xml:space="preserve">  + Thi tự luận</t>
  </si>
  <si>
    <t>Tối đa 500</t>
  </si>
  <si>
    <t>- Thi chọn học sinh giỏi cấp quốc gia (Đề tự luận, đề trắc nghiệm, đề thực hành)</t>
  </si>
  <si>
    <t>Tối đa 750</t>
  </si>
  <si>
    <t>- Thi chọn đội tuyển quốc gia dự thi Olympic quốc tế (Đề tự luận, đề trắc nghiệm, đề thực hành)</t>
  </si>
  <si>
    <t xml:space="preserve">Chi thuê, mua dụng cụ thí nghiệm, nguyên vật liệu, hóa chất, mẫu vật thực hành, thuê gia công chi tiết thí nghiệm. </t>
  </si>
  <si>
    <t xml:space="preserve">Căn cứ Hợp đồng, hoá đơn, chứng từ chi tiêu hợp pháp hợp lệ và đ­ược cấp có thẩm quyền phê duyệt trong phạm vi dự toán được giao </t>
  </si>
  <si>
    <t>2.3</t>
  </si>
  <si>
    <t>Chi phụ cấp trách nhiệm Hội đồng/Ban ra đề thi</t>
  </si>
  <si>
    <t xml:space="preserve">- Chủ tịch Hội đồng </t>
  </si>
  <si>
    <t>- Phó Chủ tịch thường trực</t>
  </si>
  <si>
    <t>Tối đa 315</t>
  </si>
  <si>
    <t>- Các Phó chủ tịch</t>
  </si>
  <si>
    <t>Tối đa 115</t>
  </si>
  <si>
    <t>2.4</t>
  </si>
  <si>
    <t>Chi phụ cấp trách nhiệm Hội đồng in sao đề thi tốt nghiệp</t>
  </si>
  <si>
    <t>- Chủ tịch Hội đồng</t>
  </si>
  <si>
    <t>Tối đa 260</t>
  </si>
  <si>
    <t>Tối đa 210</t>
  </si>
  <si>
    <t xml:space="preserve">- Bảo vệ vòng ngoài </t>
  </si>
  <si>
    <t>Tổ chức coi thi</t>
  </si>
  <si>
    <t>Chi phụ cấp trách nhiệm cho Hội đồng/Ban coi thi</t>
  </si>
  <si>
    <t>Tối đa 265</t>
  </si>
  <si>
    <t>- Phó chủ tịch Hội đồng</t>
  </si>
  <si>
    <t>Tối đa 250</t>
  </si>
  <si>
    <t>- Uỷ viên, Thư ­ ký, giám thị</t>
  </si>
  <si>
    <t>Tổ chức chấm thi</t>
  </si>
  <si>
    <t>4.1</t>
  </si>
  <si>
    <t>Chấm bài thi tự luận, bài thi nói và bài thi thực hành</t>
  </si>
  <si>
    <t>Bài</t>
  </si>
  <si>
    <t>Tối đa 15</t>
  </si>
  <si>
    <t>- Thi chọn học sinh giỏi</t>
  </si>
  <si>
    <t>Tối đa 65</t>
  </si>
  <si>
    <t>- Thi chọn đội tuyển quốc gia</t>
  </si>
  <si>
    <t>Tối đa 90</t>
  </si>
  <si>
    <t>- Chi cho việc thuê máy nghe băng, đĩa (để chấm thi nói)</t>
  </si>
  <si>
    <t>4.2</t>
  </si>
  <si>
    <t>Chấm bài thi trắc nghiệm</t>
  </si>
  <si>
    <t>- Chi cho cán bộ thuộc tổ xử lý bài thi trắc nghiệm</t>
  </si>
  <si>
    <t>- Chi cho việc thuê máy chấm thi</t>
  </si>
  <si>
    <t>4.3</t>
  </si>
  <si>
    <t>Chi phụ cấp trách nhiệm cho Hội đồng chấm thi, Hội đồng phúc khảo, thẩm định</t>
  </si>
  <si>
    <t>- Chủ tịch hội đồng</t>
  </si>
  <si>
    <t xml:space="preserve">- Phó Chủ tịch thường trực </t>
  </si>
  <si>
    <t>Tối đa 275</t>
  </si>
  <si>
    <t xml:space="preserve">- Bảo vệ   </t>
  </si>
  <si>
    <t>4.4</t>
  </si>
  <si>
    <t>Chi phụ cấp trách nhiệm cho Ban công tác cụm trường</t>
  </si>
  <si>
    <t>- Trưởng ban</t>
  </si>
  <si>
    <t>- Phó Trưởng ban</t>
  </si>
  <si>
    <t>Tối đa 130</t>
  </si>
  <si>
    <t>- Ủy viên, thư ký</t>
  </si>
  <si>
    <t>Tối đa 120</t>
  </si>
  <si>
    <t>Phúc khảo, thẩm định bài thi</t>
  </si>
  <si>
    <t>- Chi cho các cán bộ chấm phúc khảo bài thi tốt nghiệp</t>
  </si>
  <si>
    <t>- Chi cho các cán bộ chấm thẩm định bài thi tốt nghiệp</t>
  </si>
  <si>
    <t>- Chi cho các cán bộ chấm phúc khảo bài thi chọn học sinh giỏi</t>
  </si>
  <si>
    <t xml:space="preserve">Mức chi thực hiện theo quy định hiện hành đối với hội thảo khoa học của các đề tài, chương trình nghiên cứu KHCN cấp Bộ. </t>
  </si>
  <si>
    <t xml:space="preserve">- Chi dịch tài liệu tham khảo </t>
  </si>
  <si>
    <t>Trang</t>
  </si>
  <si>
    <t>Tối thiểu mỗi trang phải đạt 300 từ của văn bản gốc</t>
  </si>
  <si>
    <t>- Chi phụ cấp cho cán bộ phụ trách lớp tập huấn</t>
  </si>
  <si>
    <t xml:space="preserve">Tối đa 60 </t>
  </si>
  <si>
    <t>- Chi biên soạn và giảng dạy</t>
  </si>
  <si>
    <t>+ Dạy lý thuyết</t>
  </si>
  <si>
    <t>Tiết</t>
  </si>
  <si>
    <t>+ Dạy thực hành</t>
  </si>
  <si>
    <t>+ Trợ lý thí nghiệm, thực hành</t>
  </si>
  <si>
    <t>- Chi tiền ăn cho học sinh đội tuyển</t>
  </si>
  <si>
    <t>- Soạn đề thi gửi Ban tổ chức quốc tế</t>
  </si>
  <si>
    <t>- Tiền ở và vé tàu xe đi lại cho học sinh, giáo viên ở xa trong thời gian tập huấn</t>
  </si>
  <si>
    <t>Theo quy định hiện hành về chế độ công tác phí cho CBCC đi công tác ở trong nước</t>
  </si>
  <si>
    <t>- Thuê phòng học, phòng thí nghiệm, thuê phương tiện đi thực tế, thực hành và các dịch vụ khác</t>
  </si>
  <si>
    <t>Căn cứ theo theo chế độ hiện hành, Hợp đồng, hoá đơn, chứng từ chi tiêu hợp pháp hợp lệ và được cấp có thẩm quyền phê duyệt trong phạm vi dự toán được giao</t>
  </si>
  <si>
    <t>- Chi mua nguyên vật liệu, hoá chất và chi liên hệ với Ban tổ chức thi quốc tế</t>
  </si>
  <si>
    <t>7</t>
  </si>
  <si>
    <t>Các nhiệm vụ khác có liên quan</t>
  </si>
  <si>
    <t>- Chi phụ cấp trách nhiệm thanh tra, kiểm tra trước, trong và sau khi thi</t>
  </si>
  <si>
    <t>Chỉ áp dụng đối với cán bộ làm công tác thanh tra kiêm nhiệm</t>
  </si>
  <si>
    <t>+ Đoàn viên thanh tra</t>
  </si>
  <si>
    <t>+ Thanh tra viên độc lập</t>
  </si>
  <si>
    <t>- Chi may đồng phục cho các đoàn tham dự kỳ thi Olympic quốc tế và khu vực</t>
  </si>
  <si>
    <t>Tối đa 1.150</t>
  </si>
  <si>
    <t xml:space="preserve">Căn cứ theo hoá đơn, chứng từ thực tế chi tiêu hợp pháp, hợp lệ </t>
  </si>
  <si>
    <t>Căn cứ theo chế độ hiện hành, hoá đơn, chứng từ chi tiêu hợp pháp hợp lệ và đ­ược cấp có thẩm quyền phê duyệt trong phạm vi dự toán được giao</t>
  </si>
  <si>
    <t>Người/ngày</t>
  </si>
  <si>
    <t xml:space="preserve">Người/đợt </t>
  </si>
  <si>
    <t>Bộ/Người</t>
  </si>
  <si>
    <t>- Phụ cấp trách nhiệm tổ trưởng, tổ phó các tổ chấm thi</t>
  </si>
  <si>
    <t>- Uỷ viên, thư ký bảo vệ vòng trong (24/24h)</t>
  </si>
  <si>
    <t xml:space="preserve">- Uỷ viên, thư ký bảo vệ vòng ngoài </t>
  </si>
  <si>
    <t>- Uỷ viên, thư ký, bảo vệ vòng trong (24/24h)</t>
  </si>
  <si>
    <t>- Uỷ viên, thư ký, kỹ thuật viên</t>
  </si>
  <si>
    <t>MỘT SỐ MỨC CHI THỰC HIỆN NHIỆM VỤ XÂY DỰNG NGÂN HÀNG CÂU TRẮC NGHIỆM,  TỔ CHỨC CÁC KỲ THI CẤP ĐỊA PHƯƠNG VÀ CẤP QUỐC GIA</t>
  </si>
  <si>
    <t xml:space="preserve">Tổ chức đào tạo, bồi dưỡng cho cán bộ soạn thảo câu trắc nghiệm </t>
  </si>
  <si>
    <t>Theo quy định hiện hành về chế độ chi đào tạo và bồi dưỡng cán bộ, công chức nhà n­ước</t>
  </si>
  <si>
    <t>Soạn thảo câu trắc nghiệm đưa vào biên tập</t>
  </si>
  <si>
    <t>10 - 92</t>
  </si>
  <si>
    <t>10 - 80</t>
  </si>
  <si>
    <t>Khung mức chi hoặc mức chi tối đa TTLT66 (1.000đ)</t>
  </si>
  <si>
    <t>Mức chi theo QĐ 82</t>
  </si>
  <si>
    <t>- Trưởng Ban</t>
  </si>
  <si>
    <r>
      <t xml:space="preserve">- Thi tốt nghiệp </t>
    </r>
    <r>
      <rPr>
        <sz val="12"/>
        <color rgb="FF7030A0"/>
        <rFont val="Times New Roman"/>
        <family val="1"/>
      </rPr>
      <t>(QĐ82: thi tuyển sinh vào các lớp đầu cấp phổ thông, bổ túc văn hoá)</t>
    </r>
  </si>
  <si>
    <t>- Chi đón tiếp, tiễn các đoàn và mua tặng phẩm lưu niệm, giao lưu giữa các nước và các khoản chi khác có liên quan đến kỳ thi</t>
  </si>
  <si>
    <t>+ Thư ký, giám thị</t>
  </si>
  <si>
    <t>Theo phương thức hợp đồng</t>
  </si>
  <si>
    <t>- Chi tổ chức hội thảo xây dựng đề cương chi tiết cho chương trình tập huấn</t>
  </si>
  <si>
    <t>+ Phó Trưởng ban</t>
  </si>
  <si>
    <t>+ Trưởng đoàn thanh tra</t>
  </si>
  <si>
    <t xml:space="preserve">Căn cứ Hợp đồng, hoá đơn, chứng từ chi tiêu hợp pháp hợp lệ và được cấp có thẩm quyền phê duyệt trong phạm vi dự toán được giao </t>
  </si>
  <si>
    <r>
      <t xml:space="preserve">Mức chi theo QĐ 82
</t>
    </r>
    <r>
      <rPr>
        <i/>
        <sz val="12"/>
        <color theme="1"/>
        <rFont val="Times New Roman"/>
        <family val="1"/>
      </rPr>
      <t>(Đạt khoảng 60% mức tối đa)</t>
    </r>
  </si>
  <si>
    <r>
      <t xml:space="preserve">- Thi tốt nghiệp </t>
    </r>
    <r>
      <rPr>
        <sz val="12"/>
        <color rgb="FF7030A0"/>
        <rFont val="Times New Roman"/>
        <family val="1"/>
      </rPr>
      <t>(QĐ82: Thi tốt nghiệp, thi tuyển sinh vào các lớp đầu cấp phổ thông, bổ túc văn hoá)</t>
    </r>
  </si>
  <si>
    <r>
      <t xml:space="preserve">Tập huấn các đội tuyển quốc gia dự thi Olympic quốc tế và khu vực </t>
    </r>
    <r>
      <rPr>
        <sz val="12"/>
        <color rgb="FF7030A0"/>
        <rFont val="Times New Roman"/>
        <family val="1"/>
      </rPr>
      <t>(QĐ82: Tập huấn các đội tuyển dự thi chọn học sinh giỏi cấp quốc gia và cấp khu vực)</t>
    </r>
  </si>
  <si>
    <t>MỨC LƯƠNG THEO THÔNG TƯ 02/2015/TT-BLĐTBXH</t>
  </si>
  <si>
    <t>Mức 1:</t>
  </si>
  <si>
    <t>&lt;=</t>
  </si>
  <si>
    <t>Mức 2:</t>
  </si>
  <si>
    <t>Mức 3:</t>
  </si>
  <si>
    <t>Mức 4:</t>
  </si>
  <si>
    <t>1. Mức lương theo tháng của chuyên gia tư vấn trong nước</t>
  </si>
  <si>
    <t>2. Mức lương theo ngày của chuyên gia tư vấn trong nước</t>
  </si>
  <si>
    <t>Mức</t>
  </si>
  <si>
    <t>x</t>
  </si>
  <si>
    <t>Thành viên Hội đồng/Ban ra đề thi</t>
  </si>
  <si>
    <t>Thành viên Hội đồng/Ban in sao đề thi</t>
  </si>
  <si>
    <t>Thành viên Hội đồng/Ban Coi thi</t>
  </si>
  <si>
    <t>1.7</t>
  </si>
  <si>
    <t>Thành viên Ban/Tổ làm phách</t>
  </si>
  <si>
    <t>1.8</t>
  </si>
  <si>
    <t xml:space="preserve">Chi tiền công cho các chức danh </t>
  </si>
  <si>
    <t>Tiền công ra đề thi</t>
  </si>
  <si>
    <t>Tiền công xây dựng và phê duyệt ma trận đề thi và bản đặc tả đề thi</t>
  </si>
  <si>
    <t>QUY ĐỊNH MỨC CHI  TỔ CHỨC CÁC KỲ THI, CUỘC THI, HỘI THI ĐỐI VỚI GIÁO DỤC PHỔ THÔNG TẠI  TỈNH TUYÊN QUANG</t>
  </si>
  <si>
    <t>Tiền công ra đề đề xuất đối với đề tự luận</t>
  </si>
  <si>
    <t>Tiền công ra đề thi chính thức và dự bị kèm đáp án, biểu điểm</t>
  </si>
  <si>
    <t>(Kèm theo Nghị quyết số:          /2022/NQ-HDND ngày     /   /2022 của HĐND tỉnh Tuyên Quang)</t>
  </si>
  <si>
    <t>Tiền công xây dựng ngân hàng câu hỏi thi</t>
  </si>
  <si>
    <t>3.1</t>
  </si>
  <si>
    <t>3.2</t>
  </si>
  <si>
    <t>Tiền công đối với câu hỏi</t>
  </si>
  <si>
    <t>3.3</t>
  </si>
  <si>
    <t>Tiền công thuê chuyên gia định cỡ câu trắc nghiệm</t>
  </si>
  <si>
    <t>Tính bằng 70% theo thứ tự: Thi tốt nghiệp trung học phổ thông: tối đa 600.000 đồng/đề; Thi chọn học sinh giỏi cấp quốc gia: tối đa 1.000.000 đồng/đề theo phân môn; Thi chọn học sinh vào đội tuyển quốc gia dự thi Olympic quốc tế: tối đa 1.500.000 đồng/đề theo phân môn</t>
  </si>
  <si>
    <r>
      <t xml:space="preserve">Thành viên các Hội đồng/Ban:
</t>
    </r>
    <r>
      <rPr>
        <sz val="12"/>
        <rFont val="Times New Roman"/>
        <family val="1"/>
      </rPr>
      <t>Hội đồng/Ban Chấm thi tự luận; 
Hội đồng/Ban Chấm thi trắc nghiệm;
Hội đồng/Ban phúc khảo tự luận;
Hội đồng/Ban phúc khảo trắc nghiệm; 
Hội đồng/Ban Chấm thẩm định bài thi</t>
    </r>
  </si>
  <si>
    <t>Người/đợt</t>
  </si>
  <si>
    <t>Tiền công tập huấn các đội tuyển dự thi chọn học sinh giỏi</t>
  </si>
  <si>
    <t>Thi chọn học sinh giỏi cấp tỉnh, cấp huyện</t>
  </si>
  <si>
    <t>Tiền công tập huấn các đội tuyển dự thi chọn học sinh giỏi cấp tỉnh, cấp huyện</t>
  </si>
  <si>
    <t>Tiền công tập huấn các đội tuyển dự thi chọn học sinh giỏi quốc gia</t>
  </si>
  <si>
    <t>Giảm 20% so với các chức danh liền trước</t>
  </si>
  <si>
    <t>Giảm 10% so với các chức danh liền trước</t>
  </si>
  <si>
    <t>Giảm 20% so với chức danh liền trước</t>
  </si>
  <si>
    <t>Thi tốt nghiệp trung học phổ thông</t>
  </si>
  <si>
    <t>Thi lập đội tuyển dự thi chọn học sinh giỏi cấp quốc gia và cấp khu vực</t>
  </si>
  <si>
    <t>Trưởng ban</t>
  </si>
  <si>
    <t>Ủy viên</t>
  </si>
  <si>
    <t>Chủ tịch</t>
  </si>
  <si>
    <t>Phó Chủ tịch</t>
  </si>
  <si>
    <t>Thành viên Ban Chỉ đạo thi (chỉ áp dụng cho Kỳ thi tốt nghiệp THPT)</t>
  </si>
  <si>
    <t>Hội đồng thi (chỉ áp dụng cho Kỳ thi tốt nghiệp THPT)</t>
  </si>
  <si>
    <t>Thành viên Ban Thư ký (chỉ áp dụng cho Kỳ thi tốt nghiệp THPT)</t>
  </si>
  <si>
    <t>7.1</t>
  </si>
  <si>
    <t>Tiền công cho Ban tổ chức, Ban giám khảo</t>
  </si>
  <si>
    <t>Phó Trưởng ban</t>
  </si>
  <si>
    <t>Bảo vệ, phục vụ</t>
  </si>
  <si>
    <t>7.2</t>
  </si>
  <si>
    <t>Tiền công cho Hội đồng thẩm định</t>
  </si>
  <si>
    <t>5.1</t>
  </si>
  <si>
    <t>5.2</t>
  </si>
  <si>
    <t xml:space="preserve">Chủ tịch Hội đồng </t>
  </si>
  <si>
    <t>Phó chủ tịch</t>
  </si>
  <si>
    <t>Ủy viên, thư ký, bảo vệ vòng trong (24/24h)</t>
  </si>
  <si>
    <t xml:space="preserve">Ủy viên, thư ký, bảo vệ vòng ngoài </t>
  </si>
  <si>
    <t xml:space="preserve">Trưởng ban </t>
  </si>
  <si>
    <t>Ủy viên, thư ký, công an, bảo vệ làm việc cách ly (vòng trong)</t>
  </si>
  <si>
    <t xml:space="preserve">Nhân viên phục vụ, công an, bảo vệ vòng ngoài </t>
  </si>
  <si>
    <t>Thành viên bộ phận vận chuyển đề thi</t>
  </si>
  <si>
    <t>Phó Trưởng ban Thường trực</t>
  </si>
  <si>
    <t>Ủy viên, thư ký</t>
  </si>
  <si>
    <t>Nhân viên phục vụ</t>
  </si>
  <si>
    <t>Chủ tịch Hội đồng/Trưởng ban</t>
  </si>
  <si>
    <t>Phó chủ tịch Hội đồng/Phó Trưởng ban</t>
  </si>
  <si>
    <t>Ủy viên, thư ký, giám thị/cán bộ coi thi</t>
  </si>
  <si>
    <t>Công an, bảo vệ</t>
  </si>
  <si>
    <t>Trưởng ban/Tổ trưởng</t>
  </si>
  <si>
    <t>Phó Trưởng ban/Tổ phó</t>
  </si>
  <si>
    <t>Ủy viên/cán bộ chấm thi, thư ký, kỹ thuật viên</t>
  </si>
  <si>
    <t xml:space="preserve">Nhân viên phục vụ, công an, bảo vệ </t>
  </si>
  <si>
    <t>Chủ trì</t>
  </si>
  <si>
    <t>Các thành viên</t>
  </si>
  <si>
    <t>Thi chọn học sinh giỏi cấp tỉnh, cấp huyện (Đề tự luận, đề trắc nghiệm, đề thực hành, đề thi nói)</t>
  </si>
  <si>
    <t>Thi lập đội tuyển học sinh giỏi dự thi chon học sinh giỏi cấp quốc gia (Đề tự luận, đề trắc nghiệm, đề thực hành, đề thi nói)</t>
  </si>
  <si>
    <t>Thành viên</t>
  </si>
  <si>
    <t>Tiền công soạn thảo câu hỏi thô</t>
  </si>
  <si>
    <t>Tiền công rà soát, chọn lọc, thẩm định và biên tập câu hỏi</t>
  </si>
  <si>
    <t>Tiền công chỉnh sửa câu hỏi sau thử nghiệm</t>
  </si>
  <si>
    <t>Tiền công chỉnh sửa lại các câu hỏi sau khi thử nghiệm đề thi</t>
  </si>
  <si>
    <t>Tiền công rà soát, lựa chọn và nhập các câu hỏi vào ngân hàng câu hỏi thi theo hướng chuẩn hóa</t>
  </si>
  <si>
    <t>Tiền công cho cán bộ phụ trách lớp tập huấn</t>
  </si>
  <si>
    <t>Tiền công biên soạn và giảng dạy lý thuyết</t>
  </si>
  <si>
    <t>Tiền công biên soạn và giảng dạy thực hành</t>
  </si>
  <si>
    <t>Tiền công trợ lý thí nghiệm, thực hành</t>
  </si>
  <si>
    <t>Mức chi dự thảo NQ HĐND theo TT69/2021</t>
  </si>
  <si>
    <t>a</t>
  </si>
  <si>
    <t>b</t>
  </si>
  <si>
    <t>c</t>
  </si>
  <si>
    <t>d</t>
  </si>
  <si>
    <t>e</t>
  </si>
  <si>
    <t>Chi tiền ăn cho học sinh tham gia đội tuyển dự thi chọn học sinh giỏi quốc gia</t>
  </si>
  <si>
    <t>ĐVT: 1000 đồng</t>
  </si>
  <si>
    <t>Theo quy định tại Nghị quyết số 19/2017/NQ-HĐND ngày 06/12/2017</t>
  </si>
  <si>
    <t>Chi tiền ở cho học sinh tham gia đội tuyển dự thi chọn học sinh giỏi quốc gia</t>
  </si>
  <si>
    <t>Chi tiền đi lại cho học sinh tham gia đội tuyển dự thi chọn học sinh giỏi quốc gia</t>
  </si>
  <si>
    <t>ĐVT: 1.000 đồng</t>
  </si>
  <si>
    <t>Theo TT38 và TT32</t>
  </si>
  <si>
    <t>Trưởng đoàn thanh tra</t>
  </si>
  <si>
    <t>Đoàn viên thanh tra</t>
  </si>
  <si>
    <t>Thanh tra viên độc lập</t>
  </si>
  <si>
    <t>MỨC CHI CHO HỌC SINH THAM GIA ĐỘI TUYỂN CỦA TỈNH DỰ THI CHỌN HSG QUỐC GIA THEO THÔNG TƯ 69 DẪN CHIẾU ĐẾN CÁC THÔNG TƯ KHÁC (các Thông tư này đã được HĐND tỉnh Tuyên Quang quy định cụ thể)</t>
  </si>
  <si>
    <t>Thanh tra đề xuất (ND này không có trong quy định)</t>
  </si>
  <si>
    <r>
      <t xml:space="preserve">Tiền công chấm thi: 
</t>
    </r>
    <r>
      <rPr>
        <b/>
        <i/>
        <sz val="12"/>
        <rFont val="Times New Roman"/>
        <family val="1"/>
      </rPr>
      <t>Chấm bài thi tự luận, bài thi nói và bài thi thực hành, bài thi tin học, bài thi trắc nghiệm; 
Chấm thẩm định (đối với thi tốt nghiệp THPT);
Chấm phúc khảo bài thi tự luận, bài thi nói và bài thi thực hành, bài thi tin học, bài thi trắc nghiệm</t>
    </r>
  </si>
  <si>
    <t>Khung mức chi hoặc mức chi tối đa TTLT66</t>
  </si>
  <si>
    <r>
      <t xml:space="preserve">Mức chi tối đa theo TT69/2021
</t>
    </r>
    <r>
      <rPr>
        <b/>
        <i/>
        <sz val="10"/>
        <rFont val="Times New Roman"/>
        <family val="1"/>
      </rPr>
      <t>(Mức 1 của TT02/2015)</t>
    </r>
  </si>
  <si>
    <t>Tương đương mức lương theo ngày của chuyên gia tư vấn trong nước</t>
  </si>
  <si>
    <r>
      <t xml:space="preserve">Kinh phí theo </t>
    </r>
    <r>
      <rPr>
        <b/>
        <i/>
        <sz val="10"/>
        <rFont val="Times New Roman"/>
        <family val="1"/>
      </rPr>
      <t>Mức 2 của TT02/2015</t>
    </r>
  </si>
  <si>
    <r>
      <t xml:space="preserve">Dự thảo NQ HĐND
</t>
    </r>
    <r>
      <rPr>
        <b/>
        <i/>
        <sz val="10"/>
        <rFont val="Times New Roman"/>
        <family val="1"/>
      </rPr>
      <t>(Mức 3 của TT02/2015)</t>
    </r>
  </si>
  <si>
    <r>
      <t xml:space="preserve">Kinh phí theo </t>
    </r>
    <r>
      <rPr>
        <b/>
        <i/>
        <sz val="10"/>
        <rFont val="Times New Roman"/>
        <family val="1"/>
      </rPr>
      <t>Mức 4 của TT02/2015</t>
    </r>
  </si>
  <si>
    <t>Tiền công chi cho công tác thanh tra, kiểm tra trước, trong và sau khi thi</t>
  </si>
  <si>
    <t>Chi đào tạo, bồi dưỡng cho người tham gia soạn thảo, biên tập, hoàn thiện câu trắc nghiệm</t>
  </si>
  <si>
    <t>3.4</t>
  </si>
  <si>
    <r>
      <t xml:space="preserve">Tiền công cho tổ trưởng, tổ phó các tổ chấm thi đối với thi chọn học sinh giỏi cấp tỉnh, cấp huyện; thi tuyển sinh đầu cấp;  tuyển sinh cấp THCS trong trường THPT Chuyên </t>
    </r>
    <r>
      <rPr>
        <b/>
        <i/>
        <sz val="12"/>
        <rFont val="Times New Roman"/>
        <family val="1"/>
      </rPr>
      <t>(ngoài tiền công chấm thi)</t>
    </r>
  </si>
  <si>
    <t>Mức lương theo ngày của chuyên gia tư vấn trong nước</t>
  </si>
  <si>
    <t>Mức mức lương theo ngày của chuyên gia tư vấn trong nước</t>
  </si>
  <si>
    <t>Giảm 30% so với các chức danh liền trước</t>
  </si>
  <si>
    <t>Thi tuyển sinh vào các lớp đầu cấp phổ thông, giáo dục thường xuyên; tuyển sinh cấp THCS trong trường THPT Chuyên</t>
  </si>
  <si>
    <r>
      <t xml:space="preserve">Tiền công thi nghiên cứu khoa học, kỹ thuật </t>
    </r>
    <r>
      <rPr>
        <b/>
        <sz val="12"/>
        <color rgb="FFFF0000"/>
        <rFont val="Times New Roman"/>
        <family val="1"/>
      </rPr>
      <t xml:space="preserve">cấp huyện, </t>
    </r>
    <r>
      <rPr>
        <b/>
        <sz val="12"/>
        <rFont val="Times New Roman"/>
        <family val="1"/>
      </rPr>
      <t>cấp tỉnh học sinh trung học cơ sở và trung học phổ thông</t>
    </r>
  </si>
  <si>
    <t>1. Mức lương theo tuần áp dụng đối với chuyên gia tư vấn làm việc từ 6 ngày trở lên nhưng không đủ một tháng được xác định trên cơ sở mức lương theo tháng quy định tại Điều 3 Thông tư này nhân với 12 tháng, chia cho 52 tuần và nhân với hệ số 1,2.</t>
  </si>
  <si>
    <t>2. Mức lương theo ngày áp dụng đối với chuyên gia tư vấn làm việc từ 8 giờ trở lên nhưng không đủ 6 ngày, được xác định trên cơ sở mức lương theo tháng quy định tại Điều 3 Thông tư này chia cho 26 ngày và nhân với hệ số 1,3.</t>
  </si>
  <si>
    <t>3. Mức lương theo giờ áp dụng đối với chuyên gia tư vấn làm việc dưới 8 giờ, được xác định trên cơ sở mức lương theo tháng quy định tại Điều 3 Thông tư này chia cho 26 ngày, chia cho 8 giờ và nhân với hệ số 1,3.</t>
  </si>
  <si>
    <t>Tính bằng 50% so với TT69</t>
  </si>
  <si>
    <t>Tiền công tập huấn các đội tuyển dự thi chọn học sinh giỏi cấp tỉnh</t>
  </si>
  <si>
    <t>Bằng mức của TT69</t>
  </si>
  <si>
    <t>Kinh phí đề xuất</t>
  </si>
  <si>
    <t>Thi lập đội tuyển học sinh giỏi dự thi chọn học sinh giỏi cấp quốc gia (Đề tự luận, đề trắc nghiệm, đề thực hành, đề thi nói)</t>
  </si>
  <si>
    <t>Thi chọn học sinh giỏi cấp tỉnh</t>
  </si>
  <si>
    <t>Thi chọn học sinh giỏi cấp tỉnh (Đề tự luận, đề trắc nghiệm, đề thực hành, đề thi nói)</t>
  </si>
  <si>
    <t>Tiền công cho tổ trưởng, tổ phó các tổ chấm thi đối với thi chọn học sinh giỏi cấp tỉnh; thi tuyển sinh đầu cấp;  tuyển sinh cấp THCS trong trường THPT Chuyên (ngoài tiền công chấm thi)</t>
  </si>
  <si>
    <t>Tiền công thi nghiên cứu khoa học, kỹ thuật cấp tỉnh học sinh trung học cơ sở và trung học phổ thông</t>
  </si>
  <si>
    <t>Quy định Kỳ thi tại TT38 và TT32</t>
  </si>
  <si>
    <t>(Kèm theo Nghị quyết số:          /2021/NQ-HDND ngày     /   /2021 của HĐND tỉnh Tuyên Quang)</t>
  </si>
  <si>
    <t>DỰ THẢO QUY ĐỊNH MỨC CHI  TỔ CHỨC CÁC KỲ THI, CUỘC THI, HỘI THI ĐỐI VỚI GIÁO DỤC PHỔ THÔNG TẠI  TỈNH TUYÊN QUANG</t>
  </si>
  <si>
    <t>Số tiền/ngày</t>
  </si>
  <si>
    <t>Mức 3</t>
  </si>
  <si>
    <t>Mức 4</t>
  </si>
  <si>
    <t>Mức lương theo ngày</t>
  </si>
  <si>
    <t>Số tiền</t>
  </si>
  <si>
    <t>Tương đương 60% mức lương theo ngày của CGTV theo Mức 3</t>
  </si>
  <si>
    <t>Tương đương 50% mức lương theo ngày của CGTV theo Mức 3</t>
  </si>
  <si>
    <t>Tương đương 50% mức lương theo ngày của CGTV theo Mức 2</t>
  </si>
  <si>
    <t>Tương đương 70% mức lương theo ngày của CGTV theo Mức 3</t>
  </si>
  <si>
    <t>Tương đương 60% mức lương theo ngày của CGTV theo Mức 2</t>
  </si>
  <si>
    <t xml:space="preserve">Chủ tịch Hội đồng/Trưởng ban </t>
  </si>
  <si>
    <t>PCT Hội đồng/Phó Trưởng ban</t>
  </si>
  <si>
    <t>Phó Chủ tịch/Phó ban</t>
  </si>
  <si>
    <t>Tương đương 80% mức lương theo ngày của CGTV theo Mức 3</t>
  </si>
  <si>
    <t>Tương đương 40% mức lương theo ngày của CGTV theo Mức 3</t>
  </si>
  <si>
    <t>Mức 1 (chức danh chủ trì)</t>
  </si>
  <si>
    <t>Mức 2 (chức danh chủ trì 1 phần)</t>
  </si>
  <si>
    <t>Đồng/câu</t>
  </si>
  <si>
    <r>
      <t xml:space="preserve">Thành viên các Hội đồng/Ban chấm thi:
</t>
    </r>
    <r>
      <rPr>
        <sz val="12"/>
        <rFont val="Times New Roman"/>
        <family val="1"/>
      </rPr>
      <t>Hội đồng/Ban Chấm thi tự luận; 
Hội đồng/Ban Chấm thi trắc nghiệm;
Hội đồng/Ban phúc khảo tự luận;
Hội đồng/Ban phúc khảo trắc nghiệm; 
Hội đồng/Ban Chấm thẩm định bài thi</t>
    </r>
  </si>
  <si>
    <t>Tương đương 60% mức lương theo ngày của CGTV theo Mức 1</t>
  </si>
  <si>
    <t>Tương đương 55% mức lương theo ngày của CGTV theo Mức 2</t>
  </si>
  <si>
    <t>Tương đương 45% mức lương theo ngày của CGTV theo Mức 2</t>
  </si>
  <si>
    <t>Tính bằng 60% theo thứ tự: Thi tốt nghiệp trung học phổ thông: tối đa 600.000 đồng/đề; Thi chọn học sinh giỏi cấp quốc gia: tối đa 1.000.000 đồng/đề theo phân môn; Thi chọn học sinh vào đội tuyển quốc gia dự thi Olympic quốc tế: tối đa 1.500.000 đồng/đề theo phân môn</t>
  </si>
  <si>
    <t>Tiền công biên soạn và giảng dạy lý thuyết (1/2 ngày biên soạn, 1/2 ngày giảng dạy)</t>
  </si>
  <si>
    <t>Tiền công biên soạn và giảng dạy thực hành (1/2 ngày biên soạn, 1/2 ngày giảng dạy)</t>
  </si>
  <si>
    <t>Thành viên Ban Chỉ đạo thi (áp dụng cho Kỳ thi tốt nghiệp THPT)</t>
  </si>
  <si>
    <t>Hội đồng thi (áp dụng cho Kỳ thi tốt nghiệp THPT)</t>
  </si>
  <si>
    <t>Thành viên Ban Thư ký (áp dụng cho Kỳ thi tốt nghiệp THPT)</t>
  </si>
  <si>
    <t>Tương đương 60% mức lương theo ngày của CGTV theo Mức 4</t>
  </si>
  <si>
    <t>Tương đương 30% mức lương theo ngày của CGTV theo Mức 3</t>
  </si>
  <si>
    <t>Tương đương 20% mức lương theo ngày của CGTV theo Mức 3</t>
  </si>
  <si>
    <t>Phó Chủ tịch Thường trực/Phó Trưởng ban Thường trực</t>
  </si>
  <si>
    <t>Khung hoặc mức chi tối đa TTLT66</t>
  </si>
  <si>
    <t>Phó Chủ tịch Thường trực Hội đồng/Phó Trưởng ban Thường trực</t>
  </si>
  <si>
    <r>
      <t xml:space="preserve">Tiền công chấm thi: 
</t>
    </r>
    <r>
      <rPr>
        <b/>
        <i/>
        <sz val="12"/>
        <rFont val="Times New Roman"/>
        <family val="1"/>
      </rPr>
      <t xml:space="preserve">Chấm bài thi tự luận, bài thi nói và bài thi thực hành, bài thi tin học, bài thi trắc nghiệm; 
</t>
    </r>
    <r>
      <rPr>
        <b/>
        <i/>
        <sz val="12"/>
        <rFont val="Times New Roman"/>
        <family val="1"/>
      </rPr>
      <t>Chấm phúc khảo bài thi tự luận, bài thi nói và bài thi thực hành, bài thi tin học, bài thi trắc nghiệm</t>
    </r>
  </si>
  <si>
    <t>Thi lập đội tuyển dự thi chọn học sinh giỏi cấp quốc gia</t>
  </si>
  <si>
    <t>Phó Chủ tịch/Phó Trưởng ban</t>
  </si>
  <si>
    <t>Phục vụ, y tế</t>
  </si>
  <si>
    <t>Phó Chủ tịch Hội đồng/Phó Trưởng ban</t>
  </si>
  <si>
    <t xml:space="preserve"> Công an bảo vệ vòng trong (24 giờ/ngày)</t>
  </si>
  <si>
    <t xml:space="preserve"> Công an bảo vệ vòng ngoài (24 giờ/ngày)</t>
  </si>
  <si>
    <t>Thành viên Tổ giúp việc Ban Chỉ đạo</t>
  </si>
  <si>
    <t>Tổ trưởng/Tổ phó Tổ giúp việc Ban Chỉ đạo</t>
  </si>
  <si>
    <t>Y tế, phục vụ</t>
  </si>
  <si>
    <t>Thư ký</t>
  </si>
  <si>
    <t>Ủy viên, giám thị/cán bộ coi thi/cán bộ giám sát</t>
  </si>
  <si>
    <t>Công an bảo vệ (24 giờ/ngày)</t>
  </si>
  <si>
    <t>Công an bảo vệ vòng trong (24 giờ/ngày)</t>
  </si>
  <si>
    <t>Công an bảo vệ vòng ngoài (24 giờ/ngày)</t>
  </si>
  <si>
    <t>Nhân viên phục vụ, y tế</t>
  </si>
  <si>
    <t xml:space="preserve">Nhân viên phục vụ, y tế </t>
  </si>
  <si>
    <t>Công an bảo vệ</t>
  </si>
  <si>
    <t>Thi tuyển sinh vào các lớp đầu cấp phổ thông, giáo dục thường xuyên</t>
  </si>
  <si>
    <t>Phó Trưởng đoàn thanh tra</t>
  </si>
  <si>
    <t>Tiền ăn (trong thời gian trực tiếp làm việc)</t>
  </si>
  <si>
    <t>Tiền giải khát giữa giờ</t>
  </si>
  <si>
    <t>Chi tiền giải khát giữa buổi</t>
  </si>
  <si>
    <t xml:space="preserve">Chi tiền ăn cho thành viên tham gia công tác chấm thi trong điều kiện tập trung cách ly </t>
  </si>
  <si>
    <t>Thi tuyển sinh vào các lớp đầu cấp phổ thông, giáo dục thường xuyên (môn chung)</t>
  </si>
  <si>
    <t>Thi tuyển sinh vào các lớp đầu cấp phổ thông (môn chuyên)</t>
  </si>
  <si>
    <t>Bảo vệ vòng trong (24 giờ/ngày)</t>
  </si>
  <si>
    <t>Bảo vệ vòng ngoài (24 giờ/ngày)</t>
  </si>
  <si>
    <t>Phó Chủ tịch Thường trực Hội đồng</t>
  </si>
  <si>
    <t>Phó chủ tịch Hội đồng/Phó Trưởng Điểm thi</t>
  </si>
  <si>
    <t>f</t>
  </si>
  <si>
    <t>Thi tuyển sinh vào lớp 10 THPT chuyên (các môn chuyên)</t>
  </si>
  <si>
    <t>Thanh tra ra đề thi/in sao đề thi/Làm phách bài thi</t>
  </si>
  <si>
    <t xml:space="preserve"> </t>
  </si>
  <si>
    <t>250/tiết</t>
  </si>
  <si>
    <t>350/tiết</t>
  </si>
  <si>
    <t>115/tiết</t>
  </si>
  <si>
    <t>Thanh tra ra đề</t>
  </si>
  <si>
    <t>Thanh tra in sao đề</t>
  </si>
  <si>
    <t>Thanh tra làm phách</t>
  </si>
  <si>
    <t>g</t>
  </si>
  <si>
    <t>70%M3</t>
  </si>
  <si>
    <t>80%M3</t>
  </si>
  <si>
    <t>M3</t>
  </si>
  <si>
    <t>Ủy viên, Thư ký</t>
  </si>
  <si>
    <t>Thanh tra Coi thi</t>
  </si>
  <si>
    <t>Thanh tra chấm thi/phúc khảo/thẩm định</t>
  </si>
  <si>
    <t>4.5</t>
  </si>
  <si>
    <t>Khung hoặc mức chi theo TT69</t>
  </si>
  <si>
    <t>Phương án 1</t>
  </si>
  <si>
    <t>Áp dụng mức tối đa theo TT 69</t>
  </si>
  <si>
    <t>Bài thi nói và bài thi thực hành</t>
  </si>
  <si>
    <t>Bài thi tin học</t>
  </si>
  <si>
    <t>Bài thi trắc nghiệm</t>
  </si>
  <si>
    <t>Bài thi Tự luận</t>
  </si>
  <si>
    <t>PT: 36 bài x 15.000 đồng/GK/ngày = 540.000
HSG: 14 bài x 50.000 đồng/GK/ngày = 700.000</t>
  </si>
  <si>
    <t>Các phương án quy định mức chi</t>
  </si>
  <si>
    <t>Tiền công cho Ban tổ chức, Ban giám khảo thi nghiên cứu khoa học, kỹ thuật cấp tỉnh học sinh trung học cơ sở và trung học phổ thông, các hội thi giáo viên dạy giỏi,…</t>
  </si>
  <si>
    <t>Thực hiện theo quy định hiện hành (theo thực tế trên cơ sở dự toán được cấp có thẩm quyền phê duyệt)</t>
  </si>
  <si>
    <t>Mức chi QĐ1413/2012</t>
  </si>
  <si>
    <t>Tiền công soạn thảo câu hỏi</t>
  </si>
  <si>
    <t>Áp dụng 40% mức lương theo ngày của CGTV Mức 4</t>
  </si>
  <si>
    <t>Áp dụng 80% mức lương theo ngày của CGTV Mức 3</t>
  </si>
  <si>
    <t>Áp dụng 40% mức lương theo ngày của CGTV Mức 3</t>
  </si>
  <si>
    <t>Áp dụng 80% mức lương theo ngày của CGTV Mức 2</t>
  </si>
  <si>
    <t>Quy đổi theo QĐ 1413, 36 bài x 15.000 đồng/GK/ngày = 540.000
Áp dụng 60% mức lương theo ngày của CGTV Mức 3</t>
  </si>
  <si>
    <t>Áp dụng 60% mức lương theo ngày của CGTV Mức 3</t>
  </si>
  <si>
    <t>36 bài x 15.000 đồng/GK/ngày = 540.000
Áp dụng 60% mức lương theo ngày của CGTV Mức 3</t>
  </si>
  <si>
    <t>Áp dụng mức tối đa theo Thông tư 69 (TT 40/2017/TT-BTC)</t>
  </si>
  <si>
    <t>Áp dụng 50% mức tối đa theo Thông tư 69 (TT 40/2017/TT-BTC)</t>
  </si>
  <si>
    <t>Tiền ăn (trong thời gian chờ hết cách ly)</t>
  </si>
  <si>
    <t>6.1</t>
  </si>
  <si>
    <t>6.2</t>
  </si>
  <si>
    <t>6.3</t>
  </si>
  <si>
    <t>Chi tiền ăn, tiền giải khát giữa giờ cho các thành viên tham gia công tác tổ chức thi và chấm thi trong điều kiện tập trung cách ly hoặc làm đêm</t>
  </si>
  <si>
    <t>Chi tiền ăn cho công an trực đêm, thành viên coi thi, chấm thi ban đêm</t>
  </si>
  <si>
    <t>Các khoản chi khác để chuẩn bị, tổ chức thi</t>
  </si>
  <si>
    <t>Chi tiền giải khát cho giáo viên các đội tuyển trong quá trình tập huấn để tham dự kỳ thi chọn học sinh giỏi cấp quốc gia, chọn đội tuyển dự thi Olympic quốc tế và khu vực</t>
  </si>
  <si>
    <t>Ghi chú: Tiền công làm thêm giờ vào ban đêm cho các thành viên Hội đồng/Ban được tính bằng 1,5 lần mức tiền công làm ban ngày (trừ các nhiệm vụ trực đêm theo quy định)</t>
  </si>
  <si>
    <t>Mức lương theo ngày (đã nhân hệ số)</t>
  </si>
  <si>
    <t>Áp dụng 75% mức tối đa theo Thông tư 69 (TT 40/2017/TT-BTC)</t>
  </si>
  <si>
    <t>Phương án 0, 30% mức tối đa theo TT 69</t>
  </si>
  <si>
    <t>Phương án 1, 40% mức tối đa theo TT 69</t>
  </si>
  <si>
    <t>Phương án 2, 60% mức tối đa theo TT 69</t>
  </si>
  <si>
    <t>Phương án 3, 80% mức tối đa theo TT 69</t>
  </si>
  <si>
    <t>Phương án 4, 100% mức tối đa theo TT 69</t>
  </si>
  <si>
    <t>Áp dụng 30% mức lương theo ngày của CGTV Mức 2</t>
  </si>
  <si>
    <t>Áp dụng 30% mức lương theo ngày của CGTV Mức 3</t>
  </si>
  <si>
    <t>Áp dụng 30% mức lương theo ngày của CGTV Mức 4</t>
  </si>
  <si>
    <t>Áp dụng mức tối đa theo Thông tư 40/2017/TT-BTC</t>
  </si>
  <si>
    <t>Áp dụng 30% mức lương theo ngày của CGTV Mức 1</t>
  </si>
  <si>
    <t>Thanh tra xét tốt nghiệp THPT</t>
  </si>
  <si>
    <t>5.3</t>
  </si>
  <si>
    <t>Mức chi Phương án 2</t>
  </si>
  <si>
    <t>Mức chi
Phương án 1</t>
  </si>
  <si>
    <t>Quảng Trị (Hà)</t>
  </si>
  <si>
    <t>Bến Tre (Hà)</t>
  </si>
  <si>
    <t>Kon tum (Hiếu)</t>
  </si>
  <si>
    <t>Lâm Đồng (Hiếu)</t>
  </si>
  <si>
    <t>Quảng Ngãi (Nguyện)</t>
  </si>
  <si>
    <t>Gia Lai (Nguyện)</t>
  </si>
  <si>
    <t>Kiên Giang (Cường)</t>
  </si>
  <si>
    <t>Cao Bằng (Cường)</t>
  </si>
  <si>
    <t>DT Quảng Trị (Hà)</t>
  </si>
  <si>
    <t>Đồng/đề</t>
  </si>
  <si>
    <t>Đồng/đề theo phân môn</t>
  </si>
  <si>
    <t>DT Bến Tre (Hà)</t>
  </si>
  <si>
    <t>Áp dụng 24% mức lương theo ngày của CGTV Mức 4</t>
  </si>
  <si>
    <t>Áp dụng 37% mức lương theo ngày của CGTV Mức 4</t>
  </si>
  <si>
    <t>Áp dụng 42% mức lương theo ngày của CGTV Mức 3</t>
  </si>
  <si>
    <t>Áp dụng 33% mức lương theo ngày của CGTV Mức 2</t>
  </si>
  <si>
    <t>Áp dụng 28% mức lương theo ngày của CGTV Mức 2</t>
  </si>
  <si>
    <t>Áp dụng 35% mức lương theo ngày của CGTV Mức 3</t>
  </si>
  <si>
    <t>Áp dụng 27% mức lương theo ngày của CGTV Mức 1</t>
  </si>
  <si>
    <t>Áp dụng 80% mức tối đa theo TT 69</t>
  </si>
  <si>
    <t>Áp dụng 50% mức tối đa theo TT 69</t>
  </si>
  <si>
    <t>Quy đổi theo QĐ 1413, 14 bài x 50.000 đồng/GK/ngày = 700.000
Áp dụng 46% mức lương theo ngày của CGTV Mức 2</t>
  </si>
  <si>
    <t>Áp dụng 46% mức lương theo ngày của CGTV Mức 2</t>
  </si>
  <si>
    <t>Áp dụng 53% mức lương theo ngày của CGTV Mức 2</t>
  </si>
  <si>
    <t>Áp dụng 26,7% mức lương theo ngày của CGTV Mức 4</t>
  </si>
  <si>
    <t>Ghi chú - PA 1</t>
  </si>
  <si>
    <t>Áp dụng 26% mức lương theo ngày của CGTV Mức 2</t>
  </si>
  <si>
    <t>Áp dụng 46% mức lương theo ngày của CGTV Mức 4</t>
  </si>
  <si>
    <t>Áp dụng 40% mức lương theo ngày của CGTV Mức 2</t>
  </si>
  <si>
    <t>Áp dụng 50% mức lương theo ngày của CGTV Mức 3</t>
  </si>
  <si>
    <t>Áp dụng 42 % mức lương theo ngày của CGTV Mức 3</t>
  </si>
  <si>
    <t>Áp dụng 27% mức lương theo ngày của CGTV Mức 3</t>
  </si>
  <si>
    <t>Áp dụng 27% mức lương theo ngày của CGTV Mức 4</t>
  </si>
  <si>
    <t>Áp dụng 89% mức tối đa theo Thông tư 69 (TT 40/2017/TT-BTC)</t>
  </si>
  <si>
    <t>Ghi chú - Phương án 3</t>
  </si>
  <si>
    <t>Mức chi</t>
  </si>
  <si>
    <t xml:space="preserve">  </t>
  </si>
  <si>
    <t>Áp dụng 35% mức lương theo ngày của CGTV Mức 2</t>
  </si>
  <si>
    <t>Áp dụng 35% mức lương theo ngày của CGTV Mức 1</t>
  </si>
  <si>
    <t>Áp dụng 40% mức lương theo ngày của CGTV Mức 1</t>
  </si>
  <si>
    <t>Tiền giải khát cho các thành viên Hội đồng/Ban (ra đề thi, coi thi, làm phách, chấm thi, xét tốt nghiệp THPT, xét tốt nghiệp GDTX THPT, xét tuyển sinh đầu cấp lớp 10 THPT, lớp 10 GDTX THPT)</t>
  </si>
  <si>
    <t>Chi tiền công xét tốt nghiệp THPT, GDTX THPT; tuyển sinh đầu cấp lớp 10 THPT, lớp 10 GDTX THPT</t>
  </si>
  <si>
    <t xml:space="preserve">Tiền công chi cho công tác thanh tra, kiểm tra thi </t>
  </si>
  <si>
    <t>Thanh tra viên độc lập/ Tổ trưởng</t>
  </si>
  <si>
    <t xml:space="preserve">Kiểm tra cuối kỳ, thi thử tốt nghiệp THPT, thi nghề phổ thông, đánh giá chất lượng, kỳ thi cấp chứng chỉ, các cuộc thi và hội thi khác </t>
  </si>
  <si>
    <t>Chủ tịch Hội đồng/Trưởng Điểm thi</t>
  </si>
  <si>
    <r>
      <rPr>
        <b/>
        <i/>
        <sz val="12"/>
        <rFont val="Times New Roman"/>
        <family val="1"/>
      </rPr>
      <t>Thành viên các Ban Thư ký Hội đồng thi, Ban Vận chuyển đề thi, Hội đồng/Ban chấm thi (</t>
    </r>
    <r>
      <rPr>
        <sz val="12"/>
        <rFont val="Times New Roman"/>
        <family val="1"/>
      </rPr>
      <t>Hội đồng/Ban Chấm thi tự luận; Hội đồng/Ban Chấm thi trắc nghiệm; Hội đồng/Ban phúc khảo tự luận; Hội đồng/Ban phúc khảo trắc nghiệm; Hội đồng/Ban Chấm thẩm định bài thi) kỳ thi tốt nghiệp trung học phổ thông, thi tuyển sinh đầu cấp.</t>
    </r>
  </si>
  <si>
    <r>
      <t>Tiền công chấm thi</t>
    </r>
    <r>
      <rPr>
        <sz val="12"/>
        <rFont val="Times New Roman"/>
        <family val="1"/>
      </rPr>
      <t xml:space="preserve"> (</t>
    </r>
    <r>
      <rPr>
        <i/>
        <sz val="12"/>
        <rFont val="Times New Roman"/>
        <family val="1"/>
      </rPr>
      <t>Chấm bài thi tự luận, bài thi nói và bài thi thực hành, bài thi tin học, bài thi trắc nghiệm; Chấm phúc khảo bài thi tự luận, bài thi nói và bài thi thực hành, bài thi tin học, bài thi trắc nghiệm; Chấm thẩm định bài thi tự luận, bài thi nói và bài thi thực hành, bài thi tin học, bài thi trắc nghiệm)</t>
    </r>
  </si>
  <si>
    <r>
      <t>Tiền công  (ngoài tiền công chấm thi) cho tổ trưởng, tổ phó các tổ chấm thi, các tổ trong Ban/Hội đồng chấm thi trắc nghiệm</t>
    </r>
    <r>
      <rPr>
        <sz val="12"/>
        <rFont val="Times New Roman"/>
        <family val="1"/>
      </rPr>
      <t xml:space="preserve"> (đối với thi chọn học sinh giỏi, thi chọn đội tuyển cấp tỉnh; thi tuyển sinh đầu cấp; thi Tốt nghiệp trung học phổ thông)</t>
    </r>
  </si>
  <si>
    <t>Thành viên Hội đồng coi thi/Điểm thi</t>
  </si>
  <si>
    <t>Áp dụng 33% mức lương theo ngày của CGTV Mức 4</t>
  </si>
  <si>
    <t>Áp dụng 43% mức lương theo ngày của CGTV Mức 2</t>
  </si>
  <si>
    <t>Áp dụng 37% mức lương theo ngày của CGTV Mức 1</t>
  </si>
  <si>
    <t>Quy đổi theo QĐ 1413, 36 bài x 15.000 đồng/GK/ngày = 540.000
Áp dụng 65% mức lương theo ngày của CGTV Mức 3</t>
  </si>
  <si>
    <t>Áp dụng 65% mức lương theo ngày của CGTV Mức 3</t>
  </si>
  <si>
    <t>Áp dụng 65% mức lương theo ngày của CGTV Mức 4</t>
  </si>
  <si>
    <t>Áp dụng 65% mức lương theo ngày của CGTV Mức 5</t>
  </si>
  <si>
    <t>Áp dụng 65% mức lương theo ngày của CGTV Mức 6</t>
  </si>
  <si>
    <t>Quy đổi theo QĐ 1413, 14 bài x 50.000 đồng/GK/ngày = 700.000
Áp dụng 43% mức lương theo ngày của CGTV Mức 2</t>
  </si>
  <si>
    <t>Áp dụng 43% mức lương theo ngày của CGTV Mức 3</t>
  </si>
  <si>
    <t>Áp dụng 43% mức lương theo ngày của CGTV Mức 4</t>
  </si>
  <si>
    <t>Áp dụng 43% mức lương theo ngày của CGTV Mức 5</t>
  </si>
  <si>
    <t>Áp dụng 46% mức lương theo ngày của CGTV Mức 3</t>
  </si>
  <si>
    <t>Áp dụng 46% mức lương theo ngày của CGTV Mức 5</t>
  </si>
  <si>
    <t>Áp dụng 46% mức lương theo ngày của CGTV Mức 6</t>
  </si>
  <si>
    <t>Áp dụng 26% mức lương theo ngày của CGTV Mức 4</t>
  </si>
  <si>
    <t>Thư ký, ủy viên, kỹ thuật viên, tổ trưởng</t>
  </si>
  <si>
    <t>Thi chọn học sinh giỏi cấp tỉnh; đề môn chuyên thi vào trường chuyên</t>
  </si>
  <si>
    <t>Chi tiền ăn, tiền giải khát giữa giờ cho thành viên Hội đồng/Ban ra đề thi, Hội đồng/Ban in sao đề thi, Ban Làm Phách/Tổ làm phách (cách ly triệt để)</t>
  </si>
  <si>
    <t>(Ban hành kèm theo Nghị quyết số:          /2022/NQ-HDND ngày     /   /2022 của HĐND tỉnh Quảng Bình)</t>
  </si>
  <si>
    <t>Thành viên Ban Chỉ đạo</t>
  </si>
  <si>
    <t>Hội đồng thi</t>
  </si>
  <si>
    <t xml:space="preserve">Tiền công xây dựng ngân hàng câu hỏi thi </t>
  </si>
  <si>
    <t>(Ban hành kèm theo Nghị quyết số:          /2022/NQ-HĐND ngày     /   /2022 của HĐND tỉnh Quảng Bình)</t>
  </si>
  <si>
    <t>PHỤ LỤC II: QUY ĐỊNH NỘI DUNG, MỨC CHI ĐỂ TỔ CHỨC CÁC KỲ THI, CUỘC THI, HỘI THI TRONG LĨNH VỰC GIÁO DỤC - ĐÀO TẠO TẠI  TỈNH QUẢNG BÌNH</t>
  </si>
  <si>
    <t>Tiền công xây dựng ngân hàng câu hỏi thi (kỳ thi tuyển sinh đầu cấp; kỳ thi chọn học sinh giỏi)</t>
  </si>
  <si>
    <t>PHỤ LỤC II: QUY ĐỊNH NỘI DUNG, MỨC CHI ĐỂ TỔ CHỨC CÁC KỲ THI, CUỘC THI, HỘI THI TRONG LĨNH VỰC GIÁO DỤC - ĐÀO TẠO TẠI  TỈNH QUẢNG BÌNH DO CẤP TỈNH CHỦ TRÌ THỰC HIỆN)
(kỳ thi chọn đội tuyển học sinh giỏi các môn văn hóa)</t>
  </si>
  <si>
    <t>Chi tiền công xét tốt nghiệp THPT, GDTX THPT; xét tuyển sinh đầu cấp lớp 10 THPT, lớp 10 GDTX THPT</t>
  </si>
  <si>
    <t>6.4</t>
  </si>
  <si>
    <t>7.3</t>
  </si>
  <si>
    <t>8.1</t>
  </si>
  <si>
    <t>8.2</t>
  </si>
  <si>
    <t>8.3</t>
  </si>
  <si>
    <t>Tiền giải khát cho các thành viên Hội đồng/Ban (coi thi, chấm thi, xét tốt nghiệp THPT, xét tốt nghiệp GDTX THPT, xét tuyển sinh đầu cấp lớp 10 THPT, lớp 10 GDTX THPT)</t>
  </si>
  <si>
    <t xml:space="preserve">Tiền công ra đề thi chính thức và dự bị kèm đáp án, biểu điểm </t>
  </si>
  <si>
    <r>
      <rPr>
        <b/>
        <sz val="12"/>
        <rFont val="Times New Roman"/>
        <family val="1"/>
      </rPr>
      <t>Tiền công chấm thi chọn đội tuyển dự thi chọn học sinh giỏ</t>
    </r>
    <r>
      <rPr>
        <sz val="12"/>
        <rFont val="Times New Roman"/>
        <family val="1"/>
      </rPr>
      <t xml:space="preserve">i </t>
    </r>
    <r>
      <rPr>
        <i/>
        <sz val="12"/>
        <rFont val="Times New Roman"/>
        <family val="1"/>
      </rPr>
      <t>(Chấm bài thi tự luận, bài thi nói và bài thi thực hành, bài thi tin học, bài thi trắc nghiệm; Chấm phúc khảo bài thi tự luận, bài thi nói và bài thi thực hành, bài thi tin học, bài thi trắc nghiệm; Chấm thẩm định bài thi tự luận, bài thi nói và bài thi thực hành, bài thi tin học, bài thi trắc nghiệm)</t>
    </r>
  </si>
  <si>
    <t>Ủy viên (Tổ trưởng/Tổ phó Tổ giúp việc Ban Chỉ đạo)</t>
  </si>
  <si>
    <t>Ủy viên (Thành viên Tổ giúp việc Ban Chỉ đạo)</t>
  </si>
  <si>
    <t>Chủ tịch Hội đồng (Trưởng điểm thi)</t>
  </si>
  <si>
    <t>Phó chủ tịch Hội đồng (Phó trưởng điểm thi)</t>
  </si>
  <si>
    <t>Thành viên Hội đồng coi thi (Điểm thi)</t>
  </si>
  <si>
    <t>Ủy viên (giám thị/cán bộ coi thi/cán bộ giám sát)</t>
  </si>
  <si>
    <t>Tiền công ra đề đề xuất đối với đề tự luận chọn đội tuyển dự thi chọn học sinh giỏi</t>
  </si>
  <si>
    <t>Ủy viên (thực hiện chỉ đạo thi theo lĩnh vực phụ trách), Thư ký</t>
  </si>
  <si>
    <t>Chi tiền công xét tốt nghiệp trung học phổ thông, giáo dục thường xuyên trung học phổ thông; xét tuyển sinh đầu cấp lớp 10 trung học phổ thông, lớp 10 giáo dục thường xuyên trung học phổ thông</t>
  </si>
  <si>
    <t>Tiền công cho Ban tổ chức, Ban giám khảo các kỳ thi, cuộc thi, hội thi</t>
  </si>
  <si>
    <t>-</t>
  </si>
  <si>
    <t>PHỤ LỤC II: NỘI DUNG, MỨC CHI ĐỂ TỔ CHỨC CÁC KỲ THI, CUỘC THI, HỘI THI KHÁC TRONG LĨNH VỰC GIÁO DỤC - ĐÀO TẠO TẠI  TỈNH QUẢNG BÌNH</t>
  </si>
  <si>
    <t>PHỤ LỤC I: NỘI DUNG, MỨC CHI ĐỂ THỰC HIỆN NHIỆM VỤ THI TRÊN ĐỊA BÀN
TỈNH QUẢNG BÌNH
(kỳ thi tuyển sinh đầu cấp; kỳ thi tốt nghiệp trung học phổ thông; kỳ thi chọn học sinh giỏi cấp huyện, cấp tỉnh các môn văn hoá, chọn học sinh giỏi cấp quốc gia)</t>
  </si>
  <si>
    <t>Ghi chú: Tiền công làm thêm giờ vào ban đêm cho các thành viên Hội đồng/Ban được tính bằng 1,5 lần mức tiền công làm ban ngày (trừ các nhiệm vụ trực đêm theo quy định).</t>
  </si>
  <si>
    <r>
      <rPr>
        <b/>
        <i/>
        <sz val="12"/>
        <rFont val="Times New Roman"/>
        <family val="1"/>
      </rPr>
      <t>Thành viên các Ban coi thi, Ban Thư ký Hội đồng thi, Ban Vận chuyển đề thi, Hội đồng/Ban chấm thi (</t>
    </r>
    <r>
      <rPr>
        <sz val="12"/>
        <rFont val="Times New Roman"/>
        <family val="1"/>
      </rPr>
      <t xml:space="preserve">Hội đồng/Ban Chấm thi tự luận; Hội đồng/Ban Chấm thi trắc nghiệm; Hội đồng/Ban phúc khảo tự luận; Hội đồng/Ban phúc khảo trắc nghiệm; Hội đồng/Ban Chấm thẩm định bài thi) </t>
    </r>
  </si>
  <si>
    <t>Thành viên Ban Chỉ đạo thi</t>
  </si>
  <si>
    <t>Phục vụ (gồm cả nhân viên y tế)</t>
  </si>
  <si>
    <t>Thi chọn học sinh giỏi các môn văn hoá</t>
  </si>
  <si>
    <t xml:space="preserve"> Công an, bảo vệ vòng ngoài (24 giờ/ngày)</t>
  </si>
  <si>
    <t>Công an, bảo vệ làm việc cách ly (24 giờ/ngày)</t>
  </si>
  <si>
    <t>Công an, bảo vệ vòng ngoài (24 giờ/ngày)</t>
  </si>
  <si>
    <t>Tiền công (ngoài tiền công chấm thi) cho tổ trưởng, tổ phó các tổ chấm thi (bao gồm các tổ trong Ban/Hội đồng chấm thi trắc nghiệm) tuyển sinh đầu cấp</t>
  </si>
  <si>
    <t>Ủy viên (bảo vệ, phục vụ)</t>
  </si>
  <si>
    <t>Thi chọn đội tuyển dự thi chọn học sinh giỏi</t>
  </si>
  <si>
    <t>Người/buổi</t>
  </si>
  <si>
    <t xml:space="preserve"> Công an, bảo vệ làm việc cách ly (24 giờ/ngày)</t>
  </si>
  <si>
    <t>Thi chọn học sinh giỏi các môn văn hoá; môn chuyên thi vào trường chuyên</t>
  </si>
  <si>
    <t>Thi chọn học sinh giỏi các môn văn hóa (Đề tự luận, đề trắc nghiệm, đề thực hành, đề thi nói)</t>
  </si>
  <si>
    <t>I</t>
  </si>
  <si>
    <t>II</t>
  </si>
  <si>
    <t>Tiền giải khát giữa giờ (trong thời gian trực tiếp làm việc)</t>
  </si>
  <si>
    <t>Tiền giải khát giữa giờ (trong thời gian chờ hết cách ly)</t>
  </si>
  <si>
    <t>Chi tiền giải khát giữa giờ (trong điều kiện tập trung cách ly )</t>
  </si>
  <si>
    <t>Chi tiền giải khát giữa giờ (làm đêm)</t>
  </si>
  <si>
    <t>Chi tiền giải khát giữa giờ cho giáo viên các đội tuyển trong quá trình tập huấn để tham dự kỳ thi chọn học sinh giỏi cấp quốc gia</t>
  </si>
  <si>
    <t>Tiền công (ngoài tiền công chấm thi) cho tổ trưởng, tổ phó các tổ chấm thi (bao gồm các tổ trong Ban/Hội đồng chấm thi trắc nghiệm)</t>
  </si>
  <si>
    <t>Chi tiền ăn, tiền giải khát giữa giờ cho thành viên Hội đồng/Ban ra đề thi, Hội đồng/Ban in sao đề thi, Ban Làm phách/Tổ làm phách (cách ly triệt để)</t>
  </si>
  <si>
    <t>Tiền giải khát giữa giờ cho các thành viên Hội đồng/Ban (xét tốt nghiệp trung học phổ thông, xét tốt nghiệp giáo dục thường xuyên trung học phổ thông, xét tuyển sinh lớp 10 trung học phổ thông, xét tuyển sinh lớp 10 giáo dục thường xuyên trung học phổ thông)</t>
  </si>
  <si>
    <t>5.4</t>
  </si>
  <si>
    <t>8.4</t>
  </si>
  <si>
    <t>Các nội dung chi áp dụng theo Khoản 4 Điều 9 Thông tư số 69/2021/TT-BTC</t>
  </si>
  <si>
    <t>Các nội dung chi áp dụng theo Khoản 3 Điều 8 Thông tư số 69/2021/TT-BTC</t>
  </si>
  <si>
    <t>Tiền giải khát giữa giờ cho Ban tổ chức, Ban giám khảo các kỳ thi, cuộc thi, hội thi</t>
  </si>
  <si>
    <t>Chi tiền ăn cho công an trực đêm, thành viên coi thi trực đêm, chấm thi ban đêm</t>
  </si>
  <si>
    <t>Chi tiền ăn, tiền giải khát giữa giờ cho các thành viên tham gia công tác coi thi, chấm thi trong điều kiện tập trung cách ly hoặc làm đêm</t>
  </si>
  <si>
    <t>Tiền ăn</t>
  </si>
  <si>
    <t>(Kèm theo Nghị quyết số:          /2022/NQ-HDND ngày     /   /2022 của HĐND tỉnh Quảng Bình)</t>
  </si>
  <si>
    <t>(Kèm theo Nghị quyết số:          /2022/NQ-HĐND ngày     /   /2022 của HĐND tỉnh Quảng Bình)</t>
  </si>
  <si>
    <t>Tiền công ra đề thi chính thức và dự bị có kèm đáp án, biểu điểm</t>
  </si>
  <si>
    <t>Chi cho công tác thanh tra thi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</si>
</sst>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_-* #,##0\ _₫_-;\-* #,##0\ _₫_-;_-* &quot;-&quot;??\ _₫_-;_-@_-"/>
    <numFmt numFmtId="166" formatCode="0.0"/>
    <numFmt numFmtId="167" formatCode="_-* #,##0.0\ _₫_-;\-* #,##0.0\ _₫_-;_-* &quot;-&quot;??\ _₫_-;_-@_-"/>
  </numFmts>
  <fonts count="52" x14ac:knownFonts="1">
    <font>
      <sz val="14"/>
      <color theme="1"/>
      <name val="Times New Roman"/>
      <family val="2"/>
      <charset val="163"/>
    </font>
    <font>
      <sz val="14"/>
      <color theme="1"/>
      <name val="Times New Roman"/>
      <family val="1"/>
    </font>
    <font>
      <b/>
      <sz val="12"/>
      <color theme="1"/>
      <name val="Times New Roman"/>
      <family val="1"/>
    </font>
    <font>
      <sz val="12"/>
      <color theme="1"/>
      <name val="Times New Roman"/>
      <family val="1"/>
    </font>
    <font>
      <i/>
      <sz val="12"/>
      <color theme="1"/>
      <name val="Times New Roman"/>
      <family val="1"/>
    </font>
    <font>
      <b/>
      <i/>
      <sz val="12"/>
      <color theme="1"/>
      <name val="Times New Roman"/>
      <family val="1"/>
    </font>
    <font>
      <i/>
      <sz val="12"/>
      <color rgb="FF0000FF"/>
      <name val="Times New Roman"/>
      <family val="1"/>
    </font>
    <font>
      <b/>
      <sz val="13"/>
      <color theme="1"/>
      <name val="Times New Roman"/>
      <family val="1"/>
    </font>
    <font>
      <sz val="12"/>
      <color rgb="FF7030A0"/>
      <name val="Times New Roman"/>
      <family val="1"/>
    </font>
    <font>
      <sz val="12"/>
      <color rgb="FF000000"/>
      <name val="Times New Roman"/>
      <family val="1"/>
    </font>
    <font>
      <b/>
      <sz val="13"/>
      <color rgb="FF000099"/>
      <name val="Times New Roman"/>
      <family val="1"/>
    </font>
    <font>
      <sz val="14"/>
      <color rgb="FF000099"/>
      <name val="Times New Roman"/>
      <family val="1"/>
    </font>
    <font>
      <b/>
      <sz val="12"/>
      <color rgb="FF000099"/>
      <name val="Times New Roman"/>
      <family val="1"/>
    </font>
    <font>
      <sz val="12"/>
      <color rgb="FF000099"/>
      <name val="Times New Roman"/>
      <family val="1"/>
    </font>
    <font>
      <i/>
      <sz val="12"/>
      <color rgb="FF000099"/>
      <name val="Times New Roman"/>
      <family val="1"/>
    </font>
    <font>
      <b/>
      <i/>
      <sz val="12"/>
      <color rgb="FF000099"/>
      <name val="Times New Roman"/>
      <family val="1"/>
    </font>
    <font>
      <sz val="14"/>
      <color theme="1"/>
      <name val="Times New Roman"/>
      <family val="2"/>
      <charset val="163"/>
    </font>
    <font>
      <b/>
      <sz val="12"/>
      <name val="Times New Roman"/>
      <family val="1"/>
    </font>
    <font>
      <b/>
      <i/>
      <sz val="12"/>
      <name val="Times New Roman"/>
      <family val="1"/>
    </font>
    <font>
      <sz val="14"/>
      <name val="Times New Roman"/>
      <family val="1"/>
    </font>
    <font>
      <sz val="12"/>
      <name val="Times New Roman"/>
      <family val="1"/>
    </font>
    <font>
      <i/>
      <sz val="12"/>
      <name val="Times New Roman"/>
      <family val="1"/>
    </font>
    <font>
      <b/>
      <sz val="13"/>
      <name val="Times New Roman"/>
      <family val="1"/>
    </font>
    <font>
      <sz val="9"/>
      <color indexed="81"/>
      <name val="Tahoma"/>
      <family val="2"/>
    </font>
    <font>
      <b/>
      <sz val="9"/>
      <color indexed="81"/>
      <name val="Tahoma"/>
      <family val="2"/>
    </font>
    <font>
      <i/>
      <sz val="14"/>
      <color rgb="FF000099"/>
      <name val="Times New Roman"/>
      <family val="1"/>
    </font>
    <font>
      <i/>
      <sz val="14"/>
      <name val="Times New Roman"/>
      <family val="1"/>
    </font>
    <font>
      <b/>
      <i/>
      <sz val="14"/>
      <name val="Times New Roman"/>
      <family val="1"/>
    </font>
    <font>
      <i/>
      <sz val="13"/>
      <name val="Times New Roman"/>
      <family val="1"/>
    </font>
    <font>
      <sz val="12"/>
      <color theme="1"/>
      <name val="Times New Roman"/>
      <family val="2"/>
      <charset val="163"/>
    </font>
    <font>
      <b/>
      <sz val="14"/>
      <color theme="1"/>
      <name val="Times New Roman"/>
      <family val="1"/>
    </font>
    <font>
      <b/>
      <sz val="10"/>
      <name val="Times New Roman"/>
      <family val="1"/>
    </font>
    <font>
      <b/>
      <i/>
      <sz val="10"/>
      <name val="Times New Roman"/>
      <family val="1"/>
    </font>
    <font>
      <sz val="10"/>
      <name val="Times New Roman"/>
      <family val="1"/>
    </font>
    <font>
      <i/>
      <sz val="10"/>
      <name val="Times New Roman"/>
      <family val="1"/>
    </font>
    <font>
      <b/>
      <i/>
      <sz val="10"/>
      <color rgb="FF000099"/>
      <name val="Times New Roman"/>
      <family val="1"/>
    </font>
    <font>
      <i/>
      <sz val="10"/>
      <color rgb="FF000099"/>
      <name val="Times New Roman"/>
      <family val="1"/>
    </font>
    <font>
      <sz val="10"/>
      <color rgb="FF000099"/>
      <name val="Times New Roman"/>
      <family val="1"/>
    </font>
    <font>
      <b/>
      <sz val="12"/>
      <color rgb="FFFF0000"/>
      <name val="Times New Roman"/>
      <family val="1"/>
    </font>
    <font>
      <sz val="13"/>
      <name val="Times New Roman"/>
      <family val="1"/>
    </font>
    <font>
      <i/>
      <sz val="14"/>
      <color theme="1"/>
      <name val="Times New Roman"/>
      <family val="1"/>
    </font>
    <font>
      <b/>
      <sz val="11"/>
      <name val="Times New Roman"/>
      <family val="1"/>
    </font>
    <font>
      <sz val="12"/>
      <color rgb="FFFF0000"/>
      <name val="Times New Roman"/>
      <family val="1"/>
    </font>
    <font>
      <sz val="11"/>
      <name val="Times New Roman"/>
      <family val="1"/>
    </font>
    <font>
      <b/>
      <sz val="14"/>
      <name val="Times New Roman"/>
      <family val="1"/>
    </font>
    <font>
      <sz val="9"/>
      <name val="Times New Roman"/>
      <family val="1"/>
    </font>
    <font>
      <i/>
      <sz val="11"/>
      <name val="Times New Roman"/>
      <family val="1"/>
    </font>
    <font>
      <b/>
      <i/>
      <sz val="12"/>
      <color rgb="FFFF0000"/>
      <name val="Times New Roman"/>
      <family val="1"/>
    </font>
    <font>
      <b/>
      <sz val="12"/>
      <color rgb="FF00B0F0"/>
      <name val="Times New Roman"/>
      <family val="1"/>
    </font>
    <font>
      <b/>
      <sz val="12.5"/>
      <name val="Times New Roman"/>
      <family val="1"/>
    </font>
    <font>
      <b/>
      <sz val="10"/>
      <color rgb="FFFF0000"/>
      <name val="Times New Roman"/>
      <family val="1"/>
    </font>
    <font>
      <sz val="10"/>
      <color rgb="FFFF0000"/>
      <name val="Times New Roman"/>
      <family val="1"/>
    </font>
  </fonts>
  <fills count="5">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164" fontId="16" fillId="0" borderId="0" applyFont="0" applyFill="0" applyBorder="0" applyAlignment="0" applyProtection="0"/>
    <xf numFmtId="0" fontId="29" fillId="0" borderId="0"/>
  </cellStyleXfs>
  <cellXfs count="385">
    <xf numFmtId="0" fontId="0" fillId="0" borderId="0" xfId="0"/>
    <xf numFmtId="0" fontId="0" fillId="0" borderId="0" xfId="0" applyBorder="1"/>
    <xf numFmtId="0" fontId="3" fillId="0" borderId="0" xfId="0" applyFont="1" applyBorder="1" applyAlignment="1">
      <alignment vertical="center"/>
    </xf>
    <xf numFmtId="0" fontId="1" fillId="0" borderId="0" xfId="0" applyFont="1" applyBorder="1" applyAlignment="1">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6" fillId="0" borderId="1" xfId="0" applyFont="1" applyBorder="1" applyAlignment="1">
      <alignment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vertical="center" wrapText="1"/>
    </xf>
    <xf numFmtId="49" fontId="5" fillId="0" borderId="1"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1" xfId="0" quotePrefix="1" applyNumberFormat="1" applyFont="1" applyBorder="1" applyAlignment="1">
      <alignment vertical="center" wrapText="1"/>
    </xf>
    <xf numFmtId="49" fontId="3" fillId="0" borderId="1" xfId="0" applyNumberFormat="1" applyFont="1" applyBorder="1" applyAlignment="1">
      <alignment horizontal="justify" vertical="center" wrapText="1"/>
    </xf>
    <xf numFmtId="49" fontId="0" fillId="0" borderId="0" xfId="0" applyNumberFormat="1" applyBorder="1"/>
    <xf numFmtId="17" fontId="3" fillId="0" borderId="1" xfId="0" quotePrefix="1"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2" borderId="0" xfId="0" applyFill="1" applyBorder="1"/>
    <xf numFmtId="0" fontId="11" fillId="0" borderId="0" xfId="0" applyFont="1"/>
    <xf numFmtId="0" fontId="12" fillId="0" borderId="1" xfId="0" applyFont="1" applyBorder="1" applyAlignment="1">
      <alignment horizontal="center" vertical="center" wrapText="1"/>
    </xf>
    <xf numFmtId="49" fontId="12" fillId="0" borderId="1" xfId="0" applyNumberFormat="1" applyFont="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vertical="center" wrapText="1"/>
    </xf>
    <xf numFmtId="0" fontId="14" fillId="3" borderId="1" xfId="0" applyFont="1" applyFill="1" applyBorder="1" applyAlignment="1">
      <alignment horizontal="center" vertical="center" wrapText="1"/>
    </xf>
    <xf numFmtId="49" fontId="11" fillId="0" borderId="0" xfId="0" applyNumberFormat="1" applyFont="1" applyBorder="1"/>
    <xf numFmtId="0" fontId="11" fillId="0" borderId="0" xfId="0" applyFont="1" applyBorder="1"/>
    <xf numFmtId="0" fontId="10" fillId="0" borderId="0" xfId="0" applyFont="1" applyAlignment="1">
      <alignment horizontal="center" vertical="center" wrapText="1"/>
    </xf>
    <xf numFmtId="0" fontId="7" fillId="0" borderId="0" xfId="0" applyFont="1" applyAlignment="1">
      <alignment horizontal="center" vertical="center" wrapText="1"/>
    </xf>
    <xf numFmtId="0" fontId="17" fillId="0" borderId="1" xfId="0" applyFont="1" applyBorder="1" applyAlignment="1">
      <alignment horizontal="center" vertical="center" wrapText="1"/>
    </xf>
    <xf numFmtId="49" fontId="17" fillId="0" borderId="1" xfId="0" applyNumberFormat="1" applyFont="1" applyBorder="1" applyAlignment="1">
      <alignment vertical="center" wrapText="1"/>
    </xf>
    <xf numFmtId="0" fontId="17" fillId="3"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9" fillId="0" borderId="0" xfId="0" applyFont="1"/>
    <xf numFmtId="49" fontId="18" fillId="0" borderId="1" xfId="0" applyNumberFormat="1" applyFont="1" applyBorder="1" applyAlignment="1">
      <alignment vertical="center" wrapText="1"/>
    </xf>
    <xf numFmtId="0" fontId="20" fillId="0" borderId="1" xfId="0" applyFont="1" applyBorder="1" applyAlignment="1">
      <alignment vertical="center" wrapText="1"/>
    </xf>
    <xf numFmtId="0" fontId="20" fillId="3" borderId="1" xfId="0" applyFont="1" applyFill="1" applyBorder="1" applyAlignment="1">
      <alignment horizontal="center" vertical="center" wrapText="1"/>
    </xf>
    <xf numFmtId="0" fontId="21" fillId="0" borderId="1" xfId="0" applyFont="1" applyBorder="1" applyAlignment="1">
      <alignment horizontal="center" vertical="center" wrapText="1"/>
    </xf>
    <xf numFmtId="165" fontId="10" fillId="0" borderId="0" xfId="1" applyNumberFormat="1" applyFont="1" applyAlignment="1">
      <alignment horizontal="center" vertical="center" wrapText="1"/>
    </xf>
    <xf numFmtId="165" fontId="17" fillId="3" borderId="1" xfId="1" applyNumberFormat="1" applyFont="1" applyFill="1" applyBorder="1" applyAlignment="1">
      <alignment horizontal="center" vertical="center" wrapText="1"/>
    </xf>
    <xf numFmtId="165" fontId="17" fillId="4" borderId="1" xfId="1" applyNumberFormat="1" applyFont="1" applyFill="1" applyBorder="1" applyAlignment="1">
      <alignment horizontal="center" vertical="center" wrapText="1"/>
    </xf>
    <xf numFmtId="165" fontId="20" fillId="3" borderId="1" xfId="1" applyNumberFormat="1" applyFont="1" applyFill="1" applyBorder="1" applyAlignment="1">
      <alignment horizontal="center" vertical="center" wrapText="1"/>
    </xf>
    <xf numFmtId="165" fontId="20" fillId="4" borderId="1" xfId="1" applyNumberFormat="1" applyFont="1" applyFill="1" applyBorder="1" applyAlignment="1">
      <alignment horizontal="center" vertical="center" wrapText="1"/>
    </xf>
    <xf numFmtId="165" fontId="13" fillId="3" borderId="1" xfId="1" applyNumberFormat="1" applyFont="1" applyFill="1" applyBorder="1" applyAlignment="1">
      <alignment horizontal="center" vertical="center" wrapText="1"/>
    </xf>
    <xf numFmtId="165" fontId="13" fillId="4" borderId="1" xfId="1" applyNumberFormat="1" applyFont="1" applyFill="1" applyBorder="1" applyAlignment="1">
      <alignment horizontal="center" vertical="center" wrapText="1"/>
    </xf>
    <xf numFmtId="165" fontId="15" fillId="4" borderId="1" xfId="1" applyNumberFormat="1" applyFont="1" applyFill="1" applyBorder="1" applyAlignment="1">
      <alignment horizontal="center" vertical="center" wrapText="1"/>
    </xf>
    <xf numFmtId="165" fontId="14" fillId="4" borderId="1" xfId="1" applyNumberFormat="1" applyFont="1" applyFill="1" applyBorder="1" applyAlignment="1">
      <alignment horizontal="center" vertical="center" wrapText="1"/>
    </xf>
    <xf numFmtId="165" fontId="11" fillId="4" borderId="0" xfId="1" applyNumberFormat="1" applyFont="1" applyFill="1" applyBorder="1"/>
    <xf numFmtId="0" fontId="20" fillId="0" borderId="1" xfId="0" applyFont="1" applyBorder="1" applyAlignment="1">
      <alignment horizontal="center" vertical="center" wrapText="1"/>
    </xf>
    <xf numFmtId="49" fontId="20" fillId="0" borderId="1" xfId="0" applyNumberFormat="1" applyFont="1" applyBorder="1" applyAlignment="1">
      <alignment vertical="center" wrapText="1"/>
    </xf>
    <xf numFmtId="0" fontId="18" fillId="3" borderId="1" xfId="0" applyFont="1" applyFill="1" applyBorder="1" applyAlignment="1">
      <alignment horizontal="center" vertical="center" wrapText="1"/>
    </xf>
    <xf numFmtId="165" fontId="18" fillId="3" borderId="1" xfId="1" applyNumberFormat="1" applyFont="1" applyFill="1" applyBorder="1" applyAlignment="1">
      <alignment horizontal="center" vertical="center" wrapText="1"/>
    </xf>
    <xf numFmtId="165" fontId="18" fillId="4" borderId="1" xfId="1" applyNumberFormat="1" applyFont="1" applyFill="1" applyBorder="1" applyAlignment="1">
      <alignment horizontal="center" vertical="center" wrapText="1"/>
    </xf>
    <xf numFmtId="165" fontId="20" fillId="2" borderId="1" xfId="1" applyNumberFormat="1" applyFont="1" applyFill="1" applyBorder="1" applyAlignment="1">
      <alignment horizontal="center" vertical="center" wrapText="1"/>
    </xf>
    <xf numFmtId="49" fontId="20" fillId="0" borderId="1" xfId="0" quotePrefix="1" applyNumberFormat="1" applyFont="1" applyBorder="1" applyAlignment="1">
      <alignment vertical="center" wrapText="1"/>
    </xf>
    <xf numFmtId="165" fontId="20" fillId="0" borderId="1" xfId="1" applyNumberFormat="1" applyFont="1" applyFill="1" applyBorder="1" applyAlignment="1">
      <alignment horizontal="center" vertical="center" wrapText="1"/>
    </xf>
    <xf numFmtId="0" fontId="25" fillId="0" borderId="0" xfId="0" applyFont="1"/>
    <xf numFmtId="0" fontId="21" fillId="3" borderId="1" xfId="0" applyFont="1" applyFill="1" applyBorder="1" applyAlignment="1">
      <alignment horizontal="center" vertical="center" wrapText="1"/>
    </xf>
    <xf numFmtId="165" fontId="21" fillId="3" borderId="1" xfId="1" applyNumberFormat="1" applyFont="1" applyFill="1" applyBorder="1" applyAlignment="1">
      <alignment horizontal="center" vertical="center" wrapText="1"/>
    </xf>
    <xf numFmtId="165" fontId="21" fillId="4" borderId="1" xfId="1" applyNumberFormat="1" applyFont="1" applyFill="1" applyBorder="1" applyAlignment="1">
      <alignment horizontal="center" vertical="center" wrapText="1"/>
    </xf>
    <xf numFmtId="0" fontId="26" fillId="0" borderId="0" xfId="0" applyFont="1"/>
    <xf numFmtId="0" fontId="27" fillId="0" borderId="0" xfId="0" applyFont="1"/>
    <xf numFmtId="0" fontId="22" fillId="0" borderId="0" xfId="0" applyFont="1" applyAlignment="1">
      <alignment horizontal="center" vertical="center" wrapText="1"/>
    </xf>
    <xf numFmtId="49" fontId="18" fillId="0" borderId="1" xfId="0" quotePrefix="1" applyNumberFormat="1" applyFont="1" applyBorder="1" applyAlignment="1">
      <alignment vertical="center" wrapText="1"/>
    </xf>
    <xf numFmtId="17" fontId="20" fillId="3" borderId="1" xfId="0" quotePrefix="1" applyNumberFormat="1" applyFont="1" applyFill="1" applyBorder="1" applyAlignment="1">
      <alignment horizontal="center" vertical="center" wrapText="1"/>
    </xf>
    <xf numFmtId="49" fontId="20" fillId="0" borderId="1" xfId="0" quotePrefix="1" applyNumberFormat="1" applyFont="1" applyBorder="1" applyAlignment="1" applyProtection="1">
      <alignment vertical="center" wrapText="1"/>
      <protection locked="0"/>
    </xf>
    <xf numFmtId="165" fontId="22" fillId="0" borderId="0" xfId="1" applyNumberFormat="1" applyFont="1" applyAlignment="1">
      <alignment horizontal="center" vertical="center" wrapText="1"/>
    </xf>
    <xf numFmtId="0" fontId="19" fillId="3" borderId="0" xfId="0" applyFont="1" applyFill="1" applyBorder="1"/>
    <xf numFmtId="165" fontId="19" fillId="3" borderId="0" xfId="1" applyNumberFormat="1" applyFont="1" applyFill="1" applyBorder="1"/>
    <xf numFmtId="0" fontId="7" fillId="0" borderId="0" xfId="0" applyFont="1" applyFill="1" applyAlignment="1">
      <alignment horizontal="center" vertical="center" wrapText="1"/>
    </xf>
    <xf numFmtId="165" fontId="17" fillId="0" borderId="2" xfId="1" applyNumberFormat="1" applyFont="1" applyFill="1" applyBorder="1" applyAlignment="1">
      <alignment vertical="center" wrapText="1"/>
    </xf>
    <xf numFmtId="165" fontId="17" fillId="0" borderId="1" xfId="1" applyNumberFormat="1" applyFont="1" applyFill="1" applyBorder="1" applyAlignment="1">
      <alignment vertical="center" wrapText="1"/>
    </xf>
    <xf numFmtId="0" fontId="3" fillId="0" borderId="1" xfId="0" applyFont="1" applyFill="1" applyBorder="1" applyAlignment="1">
      <alignment horizontal="center" vertical="center" wrapText="1"/>
    </xf>
    <xf numFmtId="0" fontId="0" fillId="0" borderId="0" xfId="0" applyFill="1" applyBorder="1"/>
    <xf numFmtId="0" fontId="2" fillId="0" borderId="1" xfId="0" applyFont="1" applyFill="1" applyBorder="1" applyAlignment="1">
      <alignment horizontal="center" vertical="center" wrapText="1"/>
    </xf>
    <xf numFmtId="49" fontId="3" fillId="0" borderId="0" xfId="0" applyNumberFormat="1" applyFont="1" applyBorder="1"/>
    <xf numFmtId="0" fontId="11" fillId="0" borderId="1" xfId="0" applyFont="1" applyBorder="1"/>
    <xf numFmtId="49" fontId="11" fillId="0" borderId="1" xfId="0" applyNumberFormat="1" applyFont="1" applyBorder="1"/>
    <xf numFmtId="0" fontId="19" fillId="3" borderId="1" xfId="0" applyFont="1" applyFill="1" applyBorder="1"/>
    <xf numFmtId="165" fontId="19" fillId="3" borderId="1" xfId="1" applyNumberFormat="1" applyFont="1" applyFill="1" applyBorder="1"/>
    <xf numFmtId="165" fontId="11" fillId="4" borderId="1" xfId="1" applyNumberFormat="1" applyFont="1" applyFill="1" applyBorder="1"/>
    <xf numFmtId="49" fontId="20" fillId="0" borderId="1" xfId="0" quotePrefix="1" applyNumberFormat="1" applyFont="1" applyBorder="1" applyAlignment="1">
      <alignment vertical="justify" wrapText="1"/>
    </xf>
    <xf numFmtId="0" fontId="0" fillId="0" borderId="0" xfId="0" applyAlignment="1">
      <alignment vertical="center"/>
    </xf>
    <xf numFmtId="0" fontId="0" fillId="0" borderId="1" xfId="0" applyBorder="1" applyAlignment="1">
      <alignment vertical="center"/>
    </xf>
    <xf numFmtId="165" fontId="0" fillId="0" borderId="1" xfId="1" applyNumberFormat="1" applyFont="1" applyBorder="1" applyAlignment="1">
      <alignment vertical="center"/>
    </xf>
    <xf numFmtId="165" fontId="0" fillId="0" borderId="1" xfId="0" applyNumberFormat="1" applyBorder="1" applyAlignment="1">
      <alignment vertical="center"/>
    </xf>
    <xf numFmtId="0" fontId="0" fillId="0" borderId="1" xfId="0" applyBorder="1" applyAlignment="1">
      <alignment horizontal="center" vertical="center" wrapText="1"/>
    </xf>
    <xf numFmtId="0" fontId="30" fillId="0" borderId="0" xfId="0" applyFont="1" applyAlignment="1">
      <alignment vertical="center"/>
    </xf>
    <xf numFmtId="0" fontId="31" fillId="0" borderId="2" xfId="0" applyFont="1" applyBorder="1" applyAlignment="1">
      <alignment horizontal="center" vertical="center" wrapText="1"/>
    </xf>
    <xf numFmtId="0" fontId="31" fillId="3" borderId="2" xfId="0" applyFont="1" applyFill="1" applyBorder="1" applyAlignment="1">
      <alignment horizontal="center" vertical="center" wrapText="1"/>
    </xf>
    <xf numFmtId="165" fontId="31" fillId="3" borderId="2" xfId="1" applyNumberFormat="1" applyFont="1" applyFill="1" applyBorder="1" applyAlignment="1">
      <alignment horizontal="center" vertical="center" wrapText="1"/>
    </xf>
    <xf numFmtId="165" fontId="31" fillId="0" borderId="2" xfId="1" applyNumberFormat="1" applyFont="1" applyBorder="1" applyAlignment="1">
      <alignment horizontal="center" vertical="center" wrapText="1"/>
    </xf>
    <xf numFmtId="0" fontId="31" fillId="0" borderId="2" xfId="0" applyFont="1" applyBorder="1" applyAlignment="1">
      <alignment horizontal="left" vertical="center" wrapText="1"/>
    </xf>
    <xf numFmtId="0" fontId="33" fillId="0" borderId="0" xfId="0" applyFont="1"/>
    <xf numFmtId="0" fontId="35" fillId="0" borderId="0" xfId="0" applyFont="1" applyAlignment="1">
      <alignment horizontal="left" vertical="center" wrapText="1"/>
    </xf>
    <xf numFmtId="0" fontId="32" fillId="0" borderId="1" xfId="0" applyFont="1" applyBorder="1" applyAlignment="1">
      <alignment horizontal="left" vertical="center" wrapText="1"/>
    </xf>
    <xf numFmtId="0" fontId="34" fillId="0" borderId="1" xfId="0" applyFont="1" applyBorder="1" applyAlignment="1">
      <alignment horizontal="left" vertical="center" wrapText="1"/>
    </xf>
    <xf numFmtId="0" fontId="36" fillId="0" borderId="1" xfId="0" applyFont="1" applyBorder="1" applyAlignment="1">
      <alignment horizontal="left" vertical="center" wrapText="1"/>
    </xf>
    <xf numFmtId="0" fontId="31" fillId="0" borderId="1" xfId="0" applyFont="1" applyBorder="1" applyAlignment="1">
      <alignment horizontal="left" vertical="center" wrapText="1"/>
    </xf>
    <xf numFmtId="0" fontId="33" fillId="0" borderId="1" xfId="0" applyFont="1" applyBorder="1" applyAlignment="1">
      <alignment horizontal="left" vertical="center" wrapText="1"/>
    </xf>
    <xf numFmtId="0" fontId="36" fillId="0" borderId="1" xfId="0" applyFont="1" applyBorder="1" applyAlignment="1">
      <alignment vertical="center" wrapText="1"/>
    </xf>
    <xf numFmtId="0" fontId="37" fillId="0" borderId="1" xfId="0" applyFont="1" applyBorder="1" applyAlignment="1">
      <alignment horizontal="left" vertical="center" wrapText="1"/>
    </xf>
    <xf numFmtId="0" fontId="37" fillId="0" borderId="1" xfId="0" applyFont="1" applyBorder="1" applyAlignment="1">
      <alignment horizontal="left"/>
    </xf>
    <xf numFmtId="0" fontId="37" fillId="0" borderId="0" xfId="0" applyFont="1" applyBorder="1" applyAlignment="1">
      <alignment horizontal="left"/>
    </xf>
    <xf numFmtId="0" fontId="34" fillId="0" borderId="2" xfId="0" applyFont="1" applyBorder="1" applyAlignment="1">
      <alignment vertical="center" wrapText="1"/>
    </xf>
    <xf numFmtId="0" fontId="34" fillId="0" borderId="4" xfId="0" applyFont="1" applyBorder="1" applyAlignment="1">
      <alignment vertical="center" wrapText="1"/>
    </xf>
    <xf numFmtId="0" fontId="34" fillId="0" borderId="3" xfId="0" applyFont="1" applyBorder="1" applyAlignment="1">
      <alignment vertical="center" wrapText="1"/>
    </xf>
    <xf numFmtId="0" fontId="34" fillId="0" borderId="1" xfId="0" applyFont="1" applyBorder="1" applyAlignment="1">
      <alignment vertical="center" wrapText="1"/>
    </xf>
    <xf numFmtId="165" fontId="18" fillId="0" borderId="1" xfId="1" applyNumberFormat="1" applyFont="1" applyFill="1" applyBorder="1" applyAlignment="1">
      <alignment horizontal="center" vertical="center" wrapText="1"/>
    </xf>
    <xf numFmtId="165" fontId="21" fillId="0" borderId="1" xfId="1" applyNumberFormat="1" applyFont="1" applyFill="1" applyBorder="1" applyAlignment="1">
      <alignment horizontal="center" vertical="center" wrapText="1"/>
    </xf>
    <xf numFmtId="165" fontId="17" fillId="0" borderId="1" xfId="1" applyNumberFormat="1" applyFont="1" applyFill="1" applyBorder="1" applyAlignment="1">
      <alignment horizontal="center" vertical="center" wrapText="1"/>
    </xf>
    <xf numFmtId="0" fontId="0" fillId="0" borderId="0" xfId="0" applyBorder="1" applyAlignment="1">
      <alignment vertical="center"/>
    </xf>
    <xf numFmtId="165" fontId="0" fillId="0" borderId="0" xfId="1" applyNumberFormat="1" applyFont="1" applyBorder="1" applyAlignment="1">
      <alignment vertical="center"/>
    </xf>
    <xf numFmtId="0" fontId="40" fillId="0" borderId="0" xfId="0" applyFont="1" applyAlignment="1">
      <alignment vertical="center"/>
    </xf>
    <xf numFmtId="0" fontId="33" fillId="0" borderId="6" xfId="0" applyFont="1" applyFill="1" applyBorder="1" applyAlignment="1">
      <alignment horizontal="left" vertical="center" wrapText="1"/>
    </xf>
    <xf numFmtId="0" fontId="18" fillId="0" borderId="1" xfId="0" applyFont="1" applyFill="1" applyBorder="1" applyAlignment="1">
      <alignment horizontal="center" vertical="center" wrapText="1"/>
    </xf>
    <xf numFmtId="49" fontId="18" fillId="0" borderId="1" xfId="0" applyNumberFormat="1" applyFont="1" applyFill="1" applyBorder="1" applyAlignment="1">
      <alignment vertical="center" wrapText="1"/>
    </xf>
    <xf numFmtId="0" fontId="21" fillId="0" borderId="1" xfId="0" applyFont="1" applyFill="1" applyBorder="1" applyAlignment="1">
      <alignment horizontal="center" vertical="center" wrapText="1"/>
    </xf>
    <xf numFmtId="0" fontId="26" fillId="0" borderId="0" xfId="0" applyFont="1" applyFill="1"/>
    <xf numFmtId="0" fontId="20" fillId="0" borderId="1" xfId="0" applyFont="1" applyFill="1" applyBorder="1" applyAlignment="1">
      <alignment horizontal="center" vertical="center" wrapText="1"/>
    </xf>
    <xf numFmtId="49" fontId="20" fillId="0" borderId="1" xfId="0" quotePrefix="1" applyNumberFormat="1" applyFont="1" applyFill="1" applyBorder="1" applyAlignment="1" applyProtection="1">
      <alignment vertical="center" wrapText="1"/>
      <protection locked="0"/>
    </xf>
    <xf numFmtId="0" fontId="19" fillId="0" borderId="0" xfId="0" applyFont="1" applyFill="1"/>
    <xf numFmtId="49" fontId="20" fillId="0" borderId="1" xfId="0" applyNumberFormat="1" applyFont="1" applyFill="1" applyBorder="1" applyAlignment="1">
      <alignment vertical="center" wrapText="1"/>
    </xf>
    <xf numFmtId="0" fontId="1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165" fontId="22" fillId="0" borderId="0" xfId="1" applyNumberFormat="1" applyFont="1" applyFill="1" applyBorder="1" applyAlignment="1">
      <alignment horizontal="center" vertical="center" wrapText="1"/>
    </xf>
    <xf numFmtId="165" fontId="31" fillId="0" borderId="0" xfId="1" applyNumberFormat="1" applyFont="1" applyFill="1" applyBorder="1" applyAlignment="1">
      <alignment horizontal="center" vertical="center" wrapText="1"/>
    </xf>
    <xf numFmtId="165" fontId="31" fillId="0" borderId="1" xfId="1" applyNumberFormat="1" applyFont="1" applyFill="1" applyBorder="1" applyAlignment="1">
      <alignment horizontal="center" vertical="center" wrapText="1"/>
    </xf>
    <xf numFmtId="165" fontId="19" fillId="0" borderId="1" xfId="1" applyNumberFormat="1" applyFont="1" applyFill="1" applyBorder="1"/>
    <xf numFmtId="165" fontId="19" fillId="0" borderId="0" xfId="1" applyNumberFormat="1" applyFont="1" applyFill="1" applyBorder="1"/>
    <xf numFmtId="0" fontId="41" fillId="0" borderId="0" xfId="0" applyFont="1" applyFill="1" applyAlignment="1">
      <alignment horizontal="left" vertical="center"/>
    </xf>
    <xf numFmtId="0" fontId="17" fillId="0" borderId="0" xfId="0" applyFont="1" applyFill="1" applyAlignment="1">
      <alignment horizontal="center" vertical="center" wrapText="1"/>
    </xf>
    <xf numFmtId="0" fontId="21" fillId="0" borderId="0" xfId="0" applyFont="1" applyFill="1" applyAlignment="1">
      <alignment horizontal="left" vertical="center"/>
    </xf>
    <xf numFmtId="0" fontId="28" fillId="0" borderId="0" xfId="0" applyFont="1" applyFill="1" applyAlignment="1">
      <alignment horizontal="center" vertical="center" wrapText="1"/>
    </xf>
    <xf numFmtId="0" fontId="39" fillId="0" borderId="0" xfId="0" applyFont="1" applyFill="1" applyAlignment="1">
      <alignment horizontal="center" vertical="center" wrapText="1"/>
    </xf>
    <xf numFmtId="0" fontId="22" fillId="0" borderId="0" xfId="0" applyFont="1" applyFill="1" applyAlignment="1">
      <alignment horizontal="center" vertical="center" wrapText="1"/>
    </xf>
    <xf numFmtId="0" fontId="33" fillId="0" borderId="0" xfId="0" applyFont="1" applyFill="1" applyBorder="1" applyAlignment="1">
      <alignment horizontal="left"/>
    </xf>
    <xf numFmtId="0" fontId="31" fillId="0" borderId="0" xfId="0" applyFont="1" applyFill="1" applyAlignment="1">
      <alignment horizontal="center" vertical="center" wrapText="1"/>
    </xf>
    <xf numFmtId="0" fontId="31" fillId="0" borderId="1" xfId="0" applyFont="1" applyFill="1" applyBorder="1" applyAlignment="1">
      <alignment horizontal="center" vertical="center" wrapText="1"/>
    </xf>
    <xf numFmtId="0" fontId="32" fillId="0" borderId="0" xfId="0" applyFont="1" applyFill="1" applyAlignment="1">
      <alignment horizontal="left" vertical="center" wrapText="1"/>
    </xf>
    <xf numFmtId="0" fontId="33" fillId="0" borderId="0" xfId="0" applyFont="1" applyFill="1"/>
    <xf numFmtId="0" fontId="33"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3" fillId="0" borderId="0" xfId="0" applyFont="1" applyFill="1" applyAlignment="1">
      <alignment horizontal="center"/>
    </xf>
    <xf numFmtId="0" fontId="17" fillId="0" borderId="1" xfId="0" applyFont="1" applyFill="1" applyBorder="1" applyAlignment="1">
      <alignment horizontal="center" vertical="center" wrapText="1"/>
    </xf>
    <xf numFmtId="49" fontId="17" fillId="0" borderId="1" xfId="0" applyNumberFormat="1" applyFont="1" applyFill="1" applyBorder="1" applyAlignment="1">
      <alignment vertical="center" wrapText="1"/>
    </xf>
    <xf numFmtId="0" fontId="31" fillId="0" borderId="6" xfId="0" applyFont="1" applyFill="1" applyBorder="1" applyAlignment="1">
      <alignment horizontal="left" vertical="center" wrapText="1"/>
    </xf>
    <xf numFmtId="0" fontId="20" fillId="0" borderId="1" xfId="0" applyFont="1" applyFill="1" applyBorder="1" applyAlignment="1">
      <alignment vertical="center" wrapText="1"/>
    </xf>
    <xf numFmtId="0" fontId="33" fillId="0" borderId="7" xfId="0" applyFont="1" applyFill="1" applyBorder="1" applyAlignment="1">
      <alignment vertical="center" wrapText="1"/>
    </xf>
    <xf numFmtId="49" fontId="20" fillId="0" borderId="1" xfId="0" quotePrefix="1" applyNumberFormat="1" applyFont="1" applyFill="1" applyBorder="1" applyAlignment="1">
      <alignment vertical="center" wrapText="1"/>
    </xf>
    <xf numFmtId="0" fontId="27" fillId="0" borderId="0" xfId="0" applyFont="1" applyFill="1"/>
    <xf numFmtId="49" fontId="20" fillId="0" borderId="1" xfId="0" quotePrefix="1" applyNumberFormat="1" applyFont="1" applyFill="1" applyBorder="1" applyAlignment="1">
      <alignment vertical="justify" wrapText="1"/>
    </xf>
    <xf numFmtId="49" fontId="18" fillId="0" borderId="1" xfId="0" quotePrefix="1" applyNumberFormat="1" applyFont="1" applyFill="1" applyBorder="1" applyAlignment="1">
      <alignment vertical="center" wrapText="1"/>
    </xf>
    <xf numFmtId="0" fontId="32" fillId="0" borderId="6" xfId="0" applyFont="1" applyFill="1" applyBorder="1" applyAlignment="1">
      <alignment horizontal="left" vertical="center" wrapText="1"/>
    </xf>
    <xf numFmtId="0" fontId="20" fillId="0" borderId="1" xfId="0" quotePrefix="1" applyFont="1" applyFill="1" applyBorder="1" applyAlignment="1">
      <alignment horizontal="center" vertical="center" wrapText="1"/>
    </xf>
    <xf numFmtId="0" fontId="11" fillId="0" borderId="0" xfId="0" applyFont="1" applyFill="1"/>
    <xf numFmtId="0" fontId="11" fillId="0" borderId="0" xfId="0" applyFont="1" applyFill="1" applyBorder="1"/>
    <xf numFmtId="49" fontId="11" fillId="0" borderId="0" xfId="0" applyNumberFormat="1" applyFont="1" applyFill="1" applyBorder="1"/>
    <xf numFmtId="0" fontId="37" fillId="0" borderId="0" xfId="0" applyFont="1" applyFill="1" applyBorder="1" applyAlignment="1">
      <alignment horizontal="left"/>
    </xf>
    <xf numFmtId="0" fontId="19" fillId="0" borderId="1" xfId="0" applyFont="1" applyFill="1" applyBorder="1"/>
    <xf numFmtId="49" fontId="19" fillId="0" borderId="1" xfId="0" applyNumberFormat="1" applyFont="1" applyFill="1" applyBorder="1"/>
    <xf numFmtId="0" fontId="33" fillId="0" borderId="6" xfId="0" applyFont="1" applyFill="1" applyBorder="1" applyAlignment="1">
      <alignment horizontal="left"/>
    </xf>
    <xf numFmtId="0" fontId="19" fillId="0" borderId="0" xfId="0" applyFont="1" applyFill="1" applyBorder="1"/>
    <xf numFmtId="49" fontId="19" fillId="0" borderId="0" xfId="0" applyNumberFormat="1" applyFont="1" applyFill="1" applyBorder="1"/>
    <xf numFmtId="0" fontId="43" fillId="2" borderId="1" xfId="0" applyFont="1" applyFill="1" applyBorder="1" applyAlignment="1">
      <alignment horizontal="center" vertical="center" wrapText="1"/>
    </xf>
    <xf numFmtId="0" fontId="43" fillId="0" borderId="7" xfId="0" applyFont="1" applyFill="1" applyBorder="1" applyAlignment="1">
      <alignment vertical="center" wrapText="1"/>
    </xf>
    <xf numFmtId="165" fontId="42" fillId="2" borderId="1" xfId="1" applyNumberFormat="1" applyFont="1" applyFill="1" applyBorder="1" applyAlignment="1">
      <alignment horizontal="center" vertical="center" wrapText="1"/>
    </xf>
    <xf numFmtId="49" fontId="13" fillId="2" borderId="1" xfId="0" applyNumberFormat="1" applyFont="1" applyFill="1" applyBorder="1" applyAlignment="1">
      <alignment vertical="center" wrapText="1"/>
    </xf>
    <xf numFmtId="0" fontId="13" fillId="2"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4" fillId="0" borderId="0" xfId="0" applyFont="1" applyFill="1"/>
    <xf numFmtId="0" fontId="33" fillId="0" borderId="1" xfId="0" applyFont="1" applyFill="1" applyBorder="1" applyAlignment="1">
      <alignment vertical="center" wrapText="1"/>
    </xf>
    <xf numFmtId="0" fontId="19" fillId="0" borderId="1" xfId="0" applyFont="1" applyFill="1" applyBorder="1" applyAlignment="1">
      <alignment horizontal="center" vertical="center"/>
    </xf>
    <xf numFmtId="0" fontId="20" fillId="0" borderId="0" xfId="0" applyFont="1" applyFill="1"/>
    <xf numFmtId="0" fontId="20" fillId="0" borderId="0" xfId="0" applyFont="1" applyFill="1" applyAlignment="1">
      <alignment horizontal="center"/>
    </xf>
    <xf numFmtId="0" fontId="21" fillId="0" borderId="0" xfId="0" applyFont="1" applyFill="1"/>
    <xf numFmtId="0" fontId="17" fillId="0" borderId="0" xfId="0" applyFont="1" applyFill="1"/>
    <xf numFmtId="166" fontId="20" fillId="0" borderId="0" xfId="0" applyNumberFormat="1" applyFont="1" applyFill="1"/>
    <xf numFmtId="166" fontId="21" fillId="0" borderId="0" xfId="0" applyNumberFormat="1" applyFont="1" applyFill="1"/>
    <xf numFmtId="166" fontId="18" fillId="0" borderId="0" xfId="0" applyNumberFormat="1" applyFont="1" applyFill="1"/>
    <xf numFmtId="166" fontId="17" fillId="0" borderId="0" xfId="0" applyNumberFormat="1" applyFont="1" applyFill="1"/>
    <xf numFmtId="165" fontId="19" fillId="0" borderId="0" xfId="0" applyNumberFormat="1" applyFont="1" applyFill="1"/>
    <xf numFmtId="165" fontId="45" fillId="0" borderId="0" xfId="1" applyNumberFormat="1" applyFont="1" applyFill="1"/>
    <xf numFmtId="165" fontId="20" fillId="0" borderId="1" xfId="0" applyNumberFormat="1" applyFont="1" applyFill="1" applyBorder="1" applyAlignment="1">
      <alignment horizontal="center" vertical="center" wrapText="1"/>
    </xf>
    <xf numFmtId="0" fontId="20" fillId="0" borderId="1" xfId="0" applyFont="1" applyFill="1" applyBorder="1" applyAlignment="1">
      <alignment horizontal="right" vertical="center" wrapText="1"/>
    </xf>
    <xf numFmtId="0" fontId="41" fillId="0" borderId="0" xfId="0" applyFont="1" applyFill="1" applyAlignment="1">
      <alignment horizontal="center" vertical="center"/>
    </xf>
    <xf numFmtId="0" fontId="21" fillId="0" borderId="0" xfId="0" applyFont="1" applyFill="1" applyAlignment="1">
      <alignment horizontal="center" vertical="center"/>
    </xf>
    <xf numFmtId="0" fontId="22" fillId="0" borderId="0" xfId="0" applyFont="1" applyFill="1" applyAlignment="1">
      <alignment horizontal="center" vertical="center"/>
    </xf>
    <xf numFmtId="0" fontId="31" fillId="0" borderId="1"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165" fontId="20" fillId="0" borderId="0" xfId="1" applyNumberFormat="1" applyFont="1" applyFill="1"/>
    <xf numFmtId="0" fontId="17" fillId="0" borderId="0" xfId="0" applyFont="1" applyFill="1" applyAlignment="1">
      <alignment horizontal="center" vertical="center"/>
    </xf>
    <xf numFmtId="165" fontId="17" fillId="0" borderId="0" xfId="1" applyNumberFormat="1" applyFont="1" applyFill="1" applyBorder="1" applyAlignment="1">
      <alignment horizontal="center" vertical="center" wrapText="1"/>
    </xf>
    <xf numFmtId="0" fontId="18" fillId="0" borderId="0" xfId="0" applyFont="1" applyFill="1"/>
    <xf numFmtId="0" fontId="17" fillId="0" borderId="0" xfId="0" applyFont="1" applyFill="1" applyBorder="1"/>
    <xf numFmtId="165" fontId="17" fillId="0" borderId="0" xfId="1" applyNumberFormat="1" applyFont="1" applyFill="1" applyBorder="1"/>
    <xf numFmtId="0" fontId="17" fillId="0" borderId="0" xfId="0" applyFont="1" applyFill="1" applyBorder="1" applyAlignment="1">
      <alignment horizontal="center" vertical="center"/>
    </xf>
    <xf numFmtId="0" fontId="20" fillId="0" borderId="0" xfId="0" applyFont="1" applyFill="1" applyBorder="1"/>
    <xf numFmtId="165" fontId="20" fillId="0" borderId="0" xfId="1" applyNumberFormat="1" applyFont="1" applyFill="1" applyBorder="1"/>
    <xf numFmtId="49" fontId="20" fillId="0" borderId="0" xfId="0" applyNumberFormat="1" applyFont="1" applyFill="1" applyBorder="1"/>
    <xf numFmtId="0" fontId="18" fillId="0" borderId="0" xfId="0" applyFont="1" applyFill="1" applyBorder="1" applyAlignment="1">
      <alignment horizontal="left" vertical="center" wrapText="1"/>
    </xf>
    <xf numFmtId="49" fontId="18" fillId="0" borderId="1" xfId="0" applyNumberFormat="1" applyFont="1" applyFill="1" applyBorder="1" applyAlignment="1">
      <alignment vertical="center"/>
    </xf>
    <xf numFmtId="0" fontId="20" fillId="0" borderId="0" xfId="0" applyFont="1" applyFill="1" applyAlignment="1">
      <alignment vertical="center"/>
    </xf>
    <xf numFmtId="0" fontId="20" fillId="0" borderId="6" xfId="0" applyFont="1" applyFill="1" applyBorder="1" applyAlignment="1">
      <alignment vertical="center" wrapText="1"/>
    </xf>
    <xf numFmtId="0" fontId="31" fillId="0" borderId="0" xfId="0" applyFont="1" applyFill="1" applyBorder="1" applyAlignment="1">
      <alignment horizontal="left"/>
    </xf>
    <xf numFmtId="49" fontId="17" fillId="0" borderId="1" xfId="0" applyNumberFormat="1" applyFont="1" applyFill="1" applyBorder="1" applyAlignment="1">
      <alignment horizontal="left" vertical="center" wrapText="1"/>
    </xf>
    <xf numFmtId="49" fontId="18" fillId="0" borderId="1" xfId="0" applyNumberFormat="1"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0" borderId="0" xfId="0" applyFont="1" applyFill="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Alignment="1">
      <alignment horizontal="center" vertical="center" wrapText="1"/>
    </xf>
    <xf numFmtId="165" fontId="22" fillId="0" borderId="0" xfId="1" applyNumberFormat="1" applyFont="1" applyFill="1" applyBorder="1" applyAlignment="1">
      <alignment horizontal="center" vertical="center"/>
    </xf>
    <xf numFmtId="165" fontId="22" fillId="0" borderId="0" xfId="1" applyNumberFormat="1" applyFont="1" applyFill="1" applyBorder="1" applyAlignment="1">
      <alignment horizontal="right" vertical="center"/>
    </xf>
    <xf numFmtId="0" fontId="17" fillId="0" borderId="1" xfId="0" applyFont="1" applyFill="1" applyBorder="1" applyAlignment="1">
      <alignment horizontal="left" vertical="center" wrapText="1"/>
    </xf>
    <xf numFmtId="0" fontId="17" fillId="0" borderId="0" xfId="0" applyFont="1" applyFill="1" applyBorder="1" applyAlignment="1">
      <alignment horizontal="left" vertical="center" wrapText="1"/>
    </xf>
    <xf numFmtId="49" fontId="21" fillId="0" borderId="1" xfId="0" applyNumberFormat="1" applyFont="1" applyFill="1" applyBorder="1" applyAlignment="1">
      <alignment horizontal="center" vertical="center" wrapText="1"/>
    </xf>
    <xf numFmtId="49" fontId="18" fillId="0" borderId="0" xfId="0" applyNumberFormat="1" applyFont="1" applyFill="1" applyBorder="1" applyAlignment="1">
      <alignment vertical="center" wrapText="1"/>
    </xf>
    <xf numFmtId="165" fontId="20" fillId="0" borderId="1" xfId="0" applyNumberFormat="1" applyFont="1" applyFill="1" applyBorder="1" applyAlignment="1">
      <alignment vertical="center" wrapText="1"/>
    </xf>
    <xf numFmtId="167" fontId="20" fillId="0" borderId="1" xfId="1" applyNumberFormat="1" applyFont="1" applyFill="1" applyBorder="1" applyAlignment="1">
      <alignment vertical="center" wrapText="1"/>
    </xf>
    <xf numFmtId="165" fontId="20" fillId="0" borderId="0" xfId="0" applyNumberFormat="1" applyFont="1" applyFill="1" applyBorder="1" applyAlignment="1">
      <alignment vertical="center" wrapText="1"/>
    </xf>
    <xf numFmtId="165" fontId="17" fillId="0" borderId="1" xfId="0" applyNumberFormat="1" applyFont="1" applyFill="1" applyBorder="1" applyAlignment="1">
      <alignment vertical="center" wrapText="1"/>
    </xf>
    <xf numFmtId="165" fontId="17" fillId="0" borderId="0" xfId="0" applyNumberFormat="1" applyFont="1" applyFill="1" applyBorder="1" applyAlignment="1">
      <alignment vertical="center" wrapText="1"/>
    </xf>
    <xf numFmtId="49" fontId="18" fillId="0" borderId="0" xfId="0" applyNumberFormat="1" applyFont="1" applyFill="1" applyBorder="1" applyAlignment="1">
      <alignment horizontal="left" vertical="center" wrapText="1"/>
    </xf>
    <xf numFmtId="0" fontId="17" fillId="0" borderId="1" xfId="0" applyFont="1" applyFill="1" applyBorder="1" applyAlignment="1">
      <alignment vertical="center" wrapText="1"/>
    </xf>
    <xf numFmtId="0" fontId="17" fillId="0" borderId="0" xfId="0" applyFont="1" applyFill="1" applyBorder="1" applyAlignment="1">
      <alignment vertical="center" wrapText="1"/>
    </xf>
    <xf numFmtId="49" fontId="20" fillId="0" borderId="1" xfId="0" applyNumberFormat="1" applyFont="1" applyFill="1" applyBorder="1" applyAlignment="1">
      <alignment horizontal="left" vertical="center" wrapText="1"/>
    </xf>
    <xf numFmtId="49" fontId="20" fillId="0" borderId="0" xfId="0" applyNumberFormat="1" applyFont="1" applyFill="1" applyBorder="1" applyAlignment="1">
      <alignment horizontal="left" vertical="center" wrapText="1"/>
    </xf>
    <xf numFmtId="165" fontId="20" fillId="0" borderId="1" xfId="0" applyNumberFormat="1" applyFont="1" applyFill="1" applyBorder="1" applyAlignment="1">
      <alignment horizontal="left" vertical="center" wrapText="1"/>
    </xf>
    <xf numFmtId="165" fontId="20" fillId="0" borderId="0" xfId="0" applyNumberFormat="1" applyFont="1" applyFill="1" applyBorder="1" applyAlignment="1">
      <alignment horizontal="left" vertical="center" wrapText="1"/>
    </xf>
    <xf numFmtId="49" fontId="17" fillId="0" borderId="0" xfId="0" applyNumberFormat="1" applyFont="1" applyFill="1" applyBorder="1" applyAlignment="1">
      <alignment horizontal="left" vertical="center" wrapText="1"/>
    </xf>
    <xf numFmtId="49" fontId="18" fillId="0" borderId="0" xfId="0" quotePrefix="1" applyNumberFormat="1" applyFont="1" applyFill="1" applyBorder="1" applyAlignment="1">
      <alignment horizontal="left" vertical="center" wrapText="1"/>
    </xf>
    <xf numFmtId="165" fontId="17" fillId="0" borderId="1" xfId="0" applyNumberFormat="1" applyFont="1" applyFill="1" applyBorder="1" applyAlignment="1">
      <alignment horizontal="left" vertical="center" wrapText="1"/>
    </xf>
    <xf numFmtId="165" fontId="17" fillId="0" borderId="0" xfId="0" applyNumberFormat="1" applyFont="1" applyFill="1" applyBorder="1" applyAlignment="1">
      <alignment horizontal="left" vertical="center" wrapText="1"/>
    </xf>
    <xf numFmtId="0" fontId="20" fillId="0" borderId="0" xfId="0" applyFont="1" applyFill="1" applyBorder="1" applyAlignment="1">
      <alignment horizontal="left" vertical="center" wrapText="1"/>
    </xf>
    <xf numFmtId="0" fontId="44" fillId="0" borderId="0" xfId="0" applyFont="1" applyAlignment="1">
      <alignment horizontal="justify" vertical="center"/>
    </xf>
    <xf numFmtId="0" fontId="20" fillId="0" borderId="0" xfId="0" applyFont="1" applyFill="1" applyBorder="1" applyAlignment="1">
      <alignment horizontal="left"/>
    </xf>
    <xf numFmtId="0" fontId="20" fillId="0" borderId="0" xfId="0" applyFont="1" applyFill="1" applyBorder="1" applyAlignment="1">
      <alignment horizontal="center" vertical="center"/>
    </xf>
    <xf numFmtId="0" fontId="18" fillId="0" borderId="0" xfId="0" applyFont="1" applyFill="1" applyAlignment="1">
      <alignment horizontal="left" vertical="center" wrapText="1"/>
    </xf>
    <xf numFmtId="0" fontId="21" fillId="0" borderId="0" xfId="0" applyFont="1" applyFill="1" applyAlignment="1">
      <alignment horizontal="center" vertical="center" wrapText="1"/>
    </xf>
    <xf numFmtId="165" fontId="17" fillId="0" borderId="0" xfId="1" applyNumberFormat="1" applyFont="1" applyFill="1" applyBorder="1" applyAlignment="1">
      <alignment horizontal="right" vertical="center"/>
    </xf>
    <xf numFmtId="49" fontId="20" fillId="0" borderId="1" xfId="0" applyNumberFormat="1" applyFont="1" applyFill="1" applyBorder="1" applyAlignment="1">
      <alignment horizontal="center" vertical="center" wrapText="1"/>
    </xf>
    <xf numFmtId="49" fontId="31" fillId="0" borderId="1" xfId="0" applyNumberFormat="1" applyFont="1" applyFill="1" applyBorder="1" applyAlignment="1">
      <alignment horizontal="left" vertical="center" wrapText="1"/>
    </xf>
    <xf numFmtId="164" fontId="20" fillId="0" borderId="1" xfId="1" applyFont="1" applyFill="1" applyBorder="1" applyAlignment="1">
      <alignment horizontal="left" vertical="center" wrapText="1"/>
    </xf>
    <xf numFmtId="49" fontId="32" fillId="0" borderId="1" xfId="0" applyNumberFormat="1" applyFont="1" applyFill="1" applyBorder="1" applyAlignment="1">
      <alignment horizontal="left" vertical="center" wrapText="1"/>
    </xf>
    <xf numFmtId="0" fontId="17" fillId="0" borderId="1" xfId="0" applyFont="1" applyBorder="1" applyAlignment="1">
      <alignment horizontal="left" vertical="center" wrapText="1"/>
    </xf>
    <xf numFmtId="0" fontId="17" fillId="0" borderId="0" xfId="0" applyFont="1" applyBorder="1" applyAlignment="1">
      <alignment horizontal="left" vertical="center"/>
    </xf>
    <xf numFmtId="0" fontId="20" fillId="0" borderId="0" xfId="0" applyFont="1" applyFill="1" applyBorder="1" applyAlignment="1">
      <alignment vertical="center" wrapText="1"/>
    </xf>
    <xf numFmtId="0" fontId="17" fillId="0" borderId="0" xfId="0" applyFont="1" applyFill="1" applyBorder="1" applyAlignment="1">
      <alignment horizontal="left"/>
    </xf>
    <xf numFmtId="0" fontId="17" fillId="0" borderId="0" xfId="0" applyFont="1" applyAlignment="1">
      <alignment horizontal="justify" vertical="center"/>
    </xf>
    <xf numFmtId="0" fontId="17" fillId="0" borderId="1" xfId="0" applyFont="1" applyFill="1" applyBorder="1" applyAlignment="1">
      <alignment horizontal="center" vertical="center" wrapText="1"/>
    </xf>
    <xf numFmtId="49" fontId="18" fillId="0" borderId="1" xfId="0" quotePrefix="1" applyNumberFormat="1" applyFont="1" applyFill="1" applyBorder="1" applyAlignment="1">
      <alignment horizontal="left" vertical="center" wrapText="1"/>
    </xf>
    <xf numFmtId="49" fontId="18" fillId="0" borderId="1" xfId="0" applyNumberFormat="1" applyFont="1" applyFill="1" applyBorder="1" applyAlignment="1">
      <alignment horizontal="left" vertical="center" wrapText="1"/>
    </xf>
    <xf numFmtId="0" fontId="17" fillId="2" borderId="1" xfId="0" applyFont="1" applyFill="1" applyBorder="1" applyAlignment="1">
      <alignment horizontal="center" vertical="center" wrapText="1"/>
    </xf>
    <xf numFmtId="49" fontId="17" fillId="0" borderId="1" xfId="0" applyNumberFormat="1" applyFont="1" applyFill="1" applyBorder="1" applyAlignment="1">
      <alignment horizontal="left" vertical="center" wrapText="1"/>
    </xf>
    <xf numFmtId="0" fontId="31"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0" xfId="0" applyFont="1" applyFill="1" applyAlignment="1">
      <alignment horizontal="center" vertical="center" wrapText="1"/>
    </xf>
    <xf numFmtId="49" fontId="18" fillId="0" borderId="5" xfId="0" applyNumberFormat="1" applyFont="1" applyFill="1" applyBorder="1" applyAlignment="1">
      <alignment vertical="center" wrapText="1"/>
    </xf>
    <xf numFmtId="49" fontId="18" fillId="0" borderId="9" xfId="0" applyNumberFormat="1" applyFont="1" applyFill="1" applyBorder="1" applyAlignment="1">
      <alignment vertical="center" wrapText="1"/>
    </xf>
    <xf numFmtId="49" fontId="18" fillId="0" borderId="6" xfId="0" applyNumberFormat="1" applyFont="1" applyFill="1" applyBorder="1" applyAlignment="1">
      <alignment vertical="center" wrapText="1"/>
    </xf>
    <xf numFmtId="49" fontId="17" fillId="0" borderId="5" xfId="0" applyNumberFormat="1" applyFont="1" applyFill="1" applyBorder="1" applyAlignment="1">
      <alignment vertical="center" wrapText="1"/>
    </xf>
    <xf numFmtId="49" fontId="17" fillId="0" borderId="9" xfId="0" applyNumberFormat="1" applyFont="1" applyFill="1" applyBorder="1" applyAlignment="1">
      <alignment vertical="center" wrapText="1"/>
    </xf>
    <xf numFmtId="49" fontId="17" fillId="0" borderId="6" xfId="0" applyNumberFormat="1" applyFont="1" applyFill="1" applyBorder="1" applyAlignment="1">
      <alignment vertical="center" wrapText="1"/>
    </xf>
    <xf numFmtId="0" fontId="17" fillId="0" borderId="5" xfId="0" applyFont="1" applyBorder="1" applyAlignment="1">
      <alignment vertical="center" wrapText="1"/>
    </xf>
    <xf numFmtId="0" fontId="17" fillId="0" borderId="9" xfId="0" applyFont="1" applyBorder="1" applyAlignment="1">
      <alignment vertical="center" wrapText="1"/>
    </xf>
    <xf numFmtId="0" fontId="17" fillId="0" borderId="6" xfId="0" applyFont="1" applyBorder="1" applyAlignment="1">
      <alignment vertical="center" wrapText="1"/>
    </xf>
    <xf numFmtId="49" fontId="42" fillId="0" borderId="1" xfId="0" applyNumberFormat="1" applyFont="1" applyFill="1" applyBorder="1" applyAlignment="1">
      <alignment vertical="center" wrapText="1"/>
    </xf>
    <xf numFmtId="49" fontId="38" fillId="0" borderId="1" xfId="0" applyNumberFormat="1" applyFont="1" applyFill="1" applyBorder="1" applyAlignment="1">
      <alignment vertical="center" wrapText="1"/>
    </xf>
    <xf numFmtId="49" fontId="47" fillId="0" borderId="1" xfId="0" applyNumberFormat="1" applyFont="1" applyFill="1" applyBorder="1" applyAlignment="1">
      <alignment vertical="center" wrapText="1"/>
    </xf>
    <xf numFmtId="49" fontId="42" fillId="0" borderId="1" xfId="0" quotePrefix="1" applyNumberFormat="1" applyFont="1" applyFill="1" applyBorder="1" applyAlignment="1">
      <alignment vertical="center" wrapText="1"/>
    </xf>
    <xf numFmtId="49" fontId="47" fillId="0" borderId="5" xfId="0" applyNumberFormat="1" applyFont="1" applyFill="1" applyBorder="1" applyAlignment="1">
      <alignment vertical="center" wrapText="1"/>
    </xf>
    <xf numFmtId="49" fontId="42" fillId="0" borderId="1" xfId="0" quotePrefix="1" applyNumberFormat="1" applyFont="1" applyFill="1" applyBorder="1" applyAlignment="1">
      <alignment vertical="justify" wrapText="1"/>
    </xf>
    <xf numFmtId="49" fontId="48" fillId="0" borderId="1" xfId="0" applyNumberFormat="1" applyFont="1" applyFill="1" applyBorder="1" applyAlignment="1">
      <alignment vertical="center" wrapText="1"/>
    </xf>
    <xf numFmtId="0" fontId="19" fillId="0" borderId="1" xfId="0" applyFont="1" applyFill="1" applyBorder="1" applyAlignment="1">
      <alignment horizontal="center"/>
    </xf>
    <xf numFmtId="164" fontId="20" fillId="0" borderId="9" xfId="1" applyFont="1" applyFill="1" applyBorder="1" applyAlignment="1">
      <alignment horizontal="left" vertical="center" wrapText="1"/>
    </xf>
    <xf numFmtId="164" fontId="20" fillId="0" borderId="6" xfId="1" applyFont="1" applyFill="1" applyBorder="1" applyAlignment="1">
      <alignment horizontal="left" vertical="center" wrapText="1"/>
    </xf>
    <xf numFmtId="0" fontId="33" fillId="0" borderId="6" xfId="0" applyFont="1" applyFill="1" applyBorder="1" applyAlignment="1">
      <alignment vertical="center" wrapText="1"/>
    </xf>
    <xf numFmtId="0" fontId="21" fillId="0" borderId="9" xfId="0" applyFont="1" applyFill="1" applyBorder="1" applyAlignment="1">
      <alignment horizontal="center" vertical="center" wrapText="1"/>
    </xf>
    <xf numFmtId="0" fontId="20" fillId="0" borderId="9" xfId="0" applyFont="1" applyFill="1" applyBorder="1" applyAlignment="1">
      <alignment horizontal="center" vertical="center" wrapText="1"/>
    </xf>
    <xf numFmtId="165" fontId="20" fillId="0" borderId="9" xfId="0" applyNumberFormat="1" applyFont="1" applyFill="1" applyBorder="1" applyAlignment="1">
      <alignment horizontal="center" vertical="center" wrapText="1"/>
    </xf>
    <xf numFmtId="0" fontId="33" fillId="0" borderId="9" xfId="0" applyFont="1" applyFill="1" applyBorder="1" applyAlignment="1">
      <alignment vertical="center" wrapText="1"/>
    </xf>
    <xf numFmtId="165" fontId="17" fillId="0" borderId="9" xfId="0" applyNumberFormat="1" applyFont="1" applyFill="1" applyBorder="1" applyAlignment="1">
      <alignment horizontal="left" vertical="center" wrapText="1"/>
    </xf>
    <xf numFmtId="165" fontId="20" fillId="0" borderId="9" xfId="0" applyNumberFormat="1" applyFont="1" applyFill="1" applyBorder="1" applyAlignment="1">
      <alignment vertical="center" wrapText="1"/>
    </xf>
    <xf numFmtId="167" fontId="20" fillId="0" borderId="9" xfId="1" applyNumberFormat="1" applyFont="1" applyFill="1" applyBorder="1" applyAlignment="1">
      <alignment vertical="center" wrapText="1"/>
    </xf>
    <xf numFmtId="167" fontId="20" fillId="0" borderId="6" xfId="1" applyNumberFormat="1" applyFont="1" applyFill="1" applyBorder="1" applyAlignment="1">
      <alignment vertical="center" wrapText="1"/>
    </xf>
    <xf numFmtId="165" fontId="17" fillId="2" borderId="1" xfId="1"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49" fontId="18" fillId="0" borderId="1" xfId="0" quotePrefix="1" applyNumberFormat="1" applyFont="1" applyFill="1" applyBorder="1" applyAlignment="1">
      <alignment horizontal="left" vertical="center" wrapText="1"/>
    </xf>
    <xf numFmtId="0" fontId="17" fillId="2"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9" fillId="0" borderId="0" xfId="0" applyFont="1" applyFill="1" applyAlignment="1">
      <alignment horizontal="center" vertical="center" wrapText="1"/>
    </xf>
    <xf numFmtId="49" fontId="17" fillId="0" borderId="1" xfId="0" applyNumberFormat="1" applyFont="1" applyFill="1" applyBorder="1" applyAlignment="1">
      <alignment horizontal="left" vertical="center" wrapText="1"/>
    </xf>
    <xf numFmtId="49" fontId="18" fillId="0" borderId="1" xfId="0" applyNumberFormat="1"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0" borderId="0" xfId="0" applyFont="1" applyFill="1" applyAlignment="1">
      <alignment horizontal="center" vertical="center" wrapText="1"/>
    </xf>
    <xf numFmtId="49" fontId="17" fillId="0" borderId="1" xfId="0" applyNumberFormat="1" applyFont="1" applyFill="1" applyBorder="1" applyAlignment="1">
      <alignment horizontal="left" vertical="center" wrapText="1"/>
    </xf>
    <xf numFmtId="49" fontId="20" fillId="0" borderId="5" xfId="0" applyNumberFormat="1" applyFont="1" applyFill="1" applyBorder="1" applyAlignment="1">
      <alignment vertical="center" wrapText="1"/>
    </xf>
    <xf numFmtId="49" fontId="17" fillId="0" borderId="1" xfId="0" quotePrefix="1" applyNumberFormat="1" applyFont="1" applyFill="1" applyBorder="1" applyAlignment="1">
      <alignment vertical="center" wrapText="1"/>
    </xf>
    <xf numFmtId="0" fontId="38" fillId="0" borderId="1" xfId="0" applyFont="1" applyFill="1" applyBorder="1" applyAlignment="1">
      <alignment horizontal="center" vertical="center" wrapText="1"/>
    </xf>
    <xf numFmtId="0" fontId="38" fillId="0" borderId="9" xfId="0" applyFont="1" applyFill="1" applyBorder="1" applyAlignment="1">
      <alignment horizontal="center" vertical="center" wrapText="1"/>
    </xf>
    <xf numFmtId="165" fontId="38" fillId="0" borderId="9" xfId="0" applyNumberFormat="1" applyFont="1" applyFill="1" applyBorder="1" applyAlignment="1">
      <alignment horizontal="center" vertical="center" wrapText="1"/>
    </xf>
    <xf numFmtId="0" fontId="50" fillId="0" borderId="6" xfId="0" applyFont="1" applyFill="1" applyBorder="1" applyAlignment="1">
      <alignment vertical="center" wrapText="1"/>
    </xf>
    <xf numFmtId="165" fontId="38" fillId="0" borderId="1" xfId="0" applyNumberFormat="1" applyFont="1" applyFill="1" applyBorder="1" applyAlignment="1">
      <alignment vertical="center" wrapText="1"/>
    </xf>
    <xf numFmtId="165" fontId="38" fillId="0" borderId="1" xfId="0" applyNumberFormat="1" applyFont="1" applyFill="1" applyBorder="1" applyAlignment="1">
      <alignment horizontal="center" vertical="center" wrapText="1"/>
    </xf>
    <xf numFmtId="167" fontId="38" fillId="0" borderId="1" xfId="1" applyNumberFormat="1" applyFont="1" applyFill="1" applyBorder="1" applyAlignment="1">
      <alignment vertical="center" wrapText="1"/>
    </xf>
    <xf numFmtId="0" fontId="38" fillId="0" borderId="5" xfId="0" applyFont="1" applyBorder="1" applyAlignment="1">
      <alignment vertical="center" wrapText="1"/>
    </xf>
    <xf numFmtId="0" fontId="42" fillId="0" borderId="1" xfId="0" applyFont="1" applyFill="1" applyBorder="1" applyAlignment="1">
      <alignment horizontal="center" vertical="center" wrapText="1"/>
    </xf>
    <xf numFmtId="0" fontId="38" fillId="0" borderId="9" xfId="0" applyFont="1" applyBorder="1" applyAlignment="1">
      <alignment vertical="center" wrapText="1"/>
    </xf>
    <xf numFmtId="0" fontId="38" fillId="0" borderId="6" xfId="0" applyFont="1" applyBorder="1" applyAlignment="1">
      <alignment vertical="center" wrapText="1"/>
    </xf>
    <xf numFmtId="0" fontId="38" fillId="0" borderId="1" xfId="0" applyFont="1" applyBorder="1" applyAlignment="1">
      <alignment horizontal="left" vertical="center" wrapText="1"/>
    </xf>
    <xf numFmtId="0" fontId="42" fillId="0" borderId="1" xfId="0" applyFont="1" applyBorder="1" applyAlignment="1">
      <alignment horizontal="center" vertical="center" wrapText="1"/>
    </xf>
    <xf numFmtId="164" fontId="42" fillId="0" borderId="1" xfId="1" applyFont="1" applyFill="1" applyBorder="1" applyAlignment="1">
      <alignment horizontal="left" vertical="center" wrapText="1"/>
    </xf>
    <xf numFmtId="165" fontId="42" fillId="0" borderId="1" xfId="0" applyNumberFormat="1" applyFont="1" applyFill="1" applyBorder="1" applyAlignment="1">
      <alignment horizontal="center" vertical="center" wrapText="1"/>
    </xf>
    <xf numFmtId="0" fontId="51" fillId="0" borderId="1" xfId="0" applyFont="1" applyFill="1" applyBorder="1" applyAlignment="1">
      <alignment vertical="center" wrapText="1"/>
    </xf>
    <xf numFmtId="165" fontId="42" fillId="0" borderId="1" xfId="0" applyNumberFormat="1" applyFont="1" applyFill="1" applyBorder="1" applyAlignment="1">
      <alignment vertical="center" wrapText="1"/>
    </xf>
    <xf numFmtId="167" fontId="42" fillId="0" borderId="1" xfId="1" applyNumberFormat="1" applyFont="1" applyFill="1" applyBorder="1" applyAlignment="1">
      <alignment vertical="center" wrapText="1"/>
    </xf>
    <xf numFmtId="0" fontId="42" fillId="0" borderId="1" xfId="0" applyFont="1" applyBorder="1" applyAlignment="1">
      <alignment vertical="center" wrapText="1"/>
    </xf>
    <xf numFmtId="49" fontId="42" fillId="0" borderId="1" xfId="0" applyNumberFormat="1" applyFont="1" applyBorder="1" applyAlignment="1">
      <alignment vertical="center" wrapText="1"/>
    </xf>
    <xf numFmtId="0" fontId="42" fillId="0" borderId="9" xfId="0" applyFont="1" applyFill="1" applyBorder="1" applyAlignment="1">
      <alignment horizontal="center" vertical="center" wrapText="1"/>
    </xf>
    <xf numFmtId="165" fontId="42" fillId="0" borderId="9" xfId="0" applyNumberFormat="1" applyFont="1" applyFill="1" applyBorder="1" applyAlignment="1">
      <alignment horizontal="center" vertical="center" wrapText="1"/>
    </xf>
    <xf numFmtId="0" fontId="51" fillId="0" borderId="6" xfId="0" applyFont="1" applyFill="1" applyBorder="1" applyAlignment="1">
      <alignment vertical="center" wrapText="1"/>
    </xf>
    <xf numFmtId="0" fontId="33" fillId="0" borderId="2"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49" fillId="0" borderId="0" xfId="0" applyFont="1" applyFill="1" applyAlignment="1">
      <alignment horizontal="center" vertical="center" wrapText="1"/>
    </xf>
    <xf numFmtId="165" fontId="17" fillId="2" borderId="1" xfId="1"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49" fontId="18" fillId="0" borderId="1" xfId="0" quotePrefix="1" applyNumberFormat="1" applyFont="1" applyFill="1" applyBorder="1" applyAlignment="1">
      <alignment horizontal="left" vertical="center" wrapText="1"/>
    </xf>
    <xf numFmtId="0" fontId="21" fillId="0" borderId="0" xfId="0" applyFont="1" applyFill="1" applyAlignment="1">
      <alignment horizontal="center" vertical="center"/>
    </xf>
    <xf numFmtId="0" fontId="17" fillId="2"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9" fillId="0" borderId="0" xfId="0" applyFont="1" applyFill="1" applyAlignment="1">
      <alignment horizontal="center" vertical="center" wrapText="1"/>
    </xf>
    <xf numFmtId="0" fontId="17" fillId="0" borderId="0" xfId="0" applyFont="1" applyAlignment="1">
      <alignment horizontal="center" vertical="center" wrapText="1"/>
    </xf>
    <xf numFmtId="0" fontId="34" fillId="0" borderId="1" xfId="0" applyFont="1" applyBorder="1" applyAlignment="1">
      <alignment horizontal="left" vertical="center" wrapText="1"/>
    </xf>
    <xf numFmtId="0" fontId="28" fillId="0" borderId="0" xfId="0" applyFont="1" applyAlignment="1">
      <alignment horizontal="center" vertical="center" wrapText="1"/>
    </xf>
    <xf numFmtId="0" fontId="34" fillId="0" borderId="2" xfId="0" applyFont="1" applyBorder="1" applyAlignment="1">
      <alignment horizontal="left" vertical="center" wrapText="1"/>
    </xf>
    <xf numFmtId="0" fontId="34" fillId="0" borderId="4" xfId="0" applyFont="1" applyBorder="1" applyAlignment="1">
      <alignment horizontal="left" vertical="center" wrapText="1"/>
    </xf>
    <xf numFmtId="0" fontId="34" fillId="0" borderId="3" xfId="0" applyFont="1" applyBorder="1" applyAlignment="1">
      <alignment horizontal="left"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18" fillId="0" borderId="8" xfId="0" applyFont="1" applyFill="1" applyBorder="1" applyAlignment="1">
      <alignment horizontal="left" vertical="center" wrapText="1"/>
    </xf>
    <xf numFmtId="0" fontId="17" fillId="0" borderId="0" xfId="0" applyFont="1" applyFill="1" applyAlignment="1">
      <alignment horizontal="center" vertical="center" wrapText="1"/>
    </xf>
    <xf numFmtId="49" fontId="17" fillId="0" borderId="1" xfId="0" applyNumberFormat="1" applyFont="1" applyFill="1" applyBorder="1" applyAlignment="1">
      <alignment horizontal="left" vertical="center" wrapText="1"/>
    </xf>
    <xf numFmtId="49" fontId="18" fillId="0" borderId="1" xfId="0" applyNumberFormat="1" applyFont="1" applyFill="1" applyBorder="1" applyAlignment="1">
      <alignment horizontal="left" vertical="center" wrapText="1"/>
    </xf>
    <xf numFmtId="0" fontId="46" fillId="0" borderId="0" xfId="0" applyFont="1" applyFill="1" applyAlignment="1">
      <alignment horizontal="center" vertical="center"/>
    </xf>
    <xf numFmtId="49" fontId="18" fillId="0" borderId="5" xfId="0" applyNumberFormat="1" applyFont="1" applyFill="1" applyBorder="1" applyAlignment="1">
      <alignment horizontal="left" vertical="center" wrapText="1"/>
    </xf>
    <xf numFmtId="49" fontId="18" fillId="0" borderId="9" xfId="0" applyNumberFormat="1" applyFont="1" applyFill="1" applyBorder="1" applyAlignment="1">
      <alignment horizontal="left" vertical="center" wrapText="1"/>
    </xf>
    <xf numFmtId="49" fontId="18" fillId="0" borderId="6" xfId="0" applyNumberFormat="1" applyFont="1" applyFill="1" applyBorder="1" applyAlignment="1">
      <alignment horizontal="left" vertical="center" wrapText="1"/>
    </xf>
    <xf numFmtId="49" fontId="17" fillId="0" borderId="5" xfId="0" applyNumberFormat="1" applyFont="1" applyFill="1" applyBorder="1" applyAlignment="1">
      <alignment horizontal="left" vertical="center" wrapText="1"/>
    </xf>
    <xf numFmtId="49" fontId="17" fillId="0" borderId="9" xfId="0" applyNumberFormat="1" applyFont="1" applyFill="1" applyBorder="1" applyAlignment="1">
      <alignment horizontal="left" vertical="center" wrapText="1"/>
    </xf>
    <xf numFmtId="49" fontId="17" fillId="0" borderId="6" xfId="0" applyNumberFormat="1" applyFont="1" applyFill="1" applyBorder="1" applyAlignment="1">
      <alignment horizontal="left" vertical="center" wrapText="1"/>
    </xf>
    <xf numFmtId="0" fontId="41" fillId="0" borderId="0" xfId="0" applyFont="1" applyFill="1" applyAlignment="1">
      <alignment horizontal="center" vertical="center" wrapText="1"/>
    </xf>
    <xf numFmtId="0" fontId="1" fillId="0" borderId="0" xfId="0" applyFont="1" applyAlignment="1">
      <alignment horizontal="left" vertical="center" wrapText="1"/>
    </xf>
    <xf numFmtId="0" fontId="1" fillId="2" borderId="0" xfId="0" applyFont="1" applyFill="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7"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cellXfs>
  <cellStyles count="3">
    <cellStyle name="Comma" xfId="1" builtinId="3"/>
    <cellStyle name="Normal" xfId="0" builtinId="0"/>
    <cellStyle name="Normal 2" xfId="2"/>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13"/>
  <sheetViews>
    <sheetView showZeros="0" zoomScale="85" zoomScaleNormal="85" zoomScalePageLayoutView="130" workbookViewId="0">
      <pane xSplit="5" ySplit="10" topLeftCell="F98" activePane="bottomRight" state="frozen"/>
      <selection pane="topRight" activeCell="H1" sqref="H1"/>
      <selection pane="bottomLeft" activeCell="A11" sqref="A11"/>
      <selection pane="bottomRight" activeCell="A11" sqref="A11:D111"/>
    </sheetView>
  </sheetViews>
  <sheetFormatPr defaultColWidth="8.88671875" defaultRowHeight="18.75" x14ac:dyDescent="0.3"/>
  <cols>
    <col min="1" max="1" width="5.33203125" style="164" bestFit="1" customWidth="1"/>
    <col min="2" max="2" width="30.33203125" style="165" customWidth="1"/>
    <col min="3" max="3" width="9.21875" style="164" customWidth="1"/>
    <col min="4" max="4" width="7.44140625" style="136" customWidth="1"/>
    <col min="5" max="5" width="39.77734375" style="166" customWidth="1"/>
    <col min="6" max="16384" width="8.88671875" style="163"/>
  </cols>
  <sheetData>
    <row r="1" spans="1:5" s="128" customFormat="1" ht="29.25" customHeight="1" x14ac:dyDescent="0.3">
      <c r="A1" s="137" t="s">
        <v>305</v>
      </c>
      <c r="B1" s="138"/>
      <c r="C1" s="138"/>
      <c r="D1" s="130"/>
      <c r="E1" s="138"/>
    </row>
    <row r="2" spans="1:5" s="128" customFormat="1" ht="20.25" customHeight="1" x14ac:dyDescent="0.3">
      <c r="A2" s="139" t="s">
        <v>304</v>
      </c>
      <c r="B2" s="140"/>
      <c r="C2" s="140"/>
      <c r="D2" s="131"/>
      <c r="E2" s="141"/>
    </row>
    <row r="3" spans="1:5" s="128" customFormat="1" ht="11.25" hidden="1" customHeight="1" x14ac:dyDescent="0.3">
      <c r="A3" s="142"/>
      <c r="B3" s="142"/>
      <c r="C3" s="142"/>
      <c r="D3" s="132"/>
      <c r="E3" s="143"/>
    </row>
    <row r="4" spans="1:5" s="147" customFormat="1" ht="15.75" hidden="1" customHeight="1" x14ac:dyDescent="0.2">
      <c r="A4" s="144"/>
      <c r="B4" s="145" t="s">
        <v>309</v>
      </c>
      <c r="C4" s="145" t="s">
        <v>310</v>
      </c>
      <c r="D4" s="133"/>
      <c r="E4" s="146"/>
    </row>
    <row r="5" spans="1:5" s="147" customFormat="1" ht="15.75" hidden="1" customHeight="1" x14ac:dyDescent="0.2">
      <c r="A5" s="144"/>
      <c r="B5" s="148" t="s">
        <v>321</v>
      </c>
      <c r="C5" s="134">
        <v>2000</v>
      </c>
      <c r="D5" s="133"/>
      <c r="E5" s="146"/>
    </row>
    <row r="6" spans="1:5" s="147" customFormat="1" ht="15.75" hidden="1" customHeight="1" x14ac:dyDescent="0.2">
      <c r="A6" s="144"/>
      <c r="B6" s="148" t="s">
        <v>322</v>
      </c>
      <c r="C6" s="134">
        <v>1500</v>
      </c>
      <c r="D6" s="133"/>
      <c r="E6" s="146"/>
    </row>
    <row r="7" spans="1:5" s="147" customFormat="1" ht="15.75" hidden="1" customHeight="1" x14ac:dyDescent="0.2">
      <c r="A7" s="144"/>
      <c r="B7" s="148" t="s">
        <v>307</v>
      </c>
      <c r="C7" s="134">
        <v>1000</v>
      </c>
      <c r="D7" s="133"/>
      <c r="E7" s="146"/>
    </row>
    <row r="8" spans="1:5" s="147" customFormat="1" ht="15.75" hidden="1" customHeight="1" x14ac:dyDescent="0.2">
      <c r="A8" s="144"/>
      <c r="B8" s="148" t="s">
        <v>308</v>
      </c>
      <c r="C8" s="134">
        <v>750</v>
      </c>
      <c r="D8" s="133"/>
      <c r="E8" s="146"/>
    </row>
    <row r="9" spans="1:5" s="128" customFormat="1" ht="19.5" hidden="1" customHeight="1" x14ac:dyDescent="0.3">
      <c r="A9" s="142"/>
      <c r="B9" s="142"/>
      <c r="C9" s="142"/>
      <c r="D9" s="132"/>
      <c r="E9" s="146" t="s">
        <v>268</v>
      </c>
    </row>
    <row r="10" spans="1:5" s="151" customFormat="1" ht="44.25" customHeight="1" x14ac:dyDescent="0.2">
      <c r="A10" s="149" t="s">
        <v>0</v>
      </c>
      <c r="B10" s="149" t="s">
        <v>1</v>
      </c>
      <c r="C10" s="149" t="s">
        <v>2</v>
      </c>
      <c r="D10" s="134" t="s">
        <v>297</v>
      </c>
      <c r="E10" s="150" t="s">
        <v>3</v>
      </c>
    </row>
    <row r="11" spans="1:5" s="128" customFormat="1" x14ac:dyDescent="0.3">
      <c r="A11" s="152">
        <v>1</v>
      </c>
      <c r="B11" s="153" t="s">
        <v>184</v>
      </c>
      <c r="C11" s="152"/>
      <c r="D11" s="117"/>
      <c r="E11" s="154"/>
    </row>
    <row r="12" spans="1:5" s="128" customFormat="1" ht="24" customHeight="1" x14ac:dyDescent="0.3">
      <c r="A12" s="122" t="s">
        <v>5</v>
      </c>
      <c r="B12" s="123" t="s">
        <v>178</v>
      </c>
      <c r="C12" s="155"/>
      <c r="D12" s="62"/>
      <c r="E12" s="121"/>
    </row>
    <row r="13" spans="1:5" s="128" customFormat="1" ht="27.75" customHeight="1" x14ac:dyDescent="0.3">
      <c r="A13" s="126" t="s">
        <v>258</v>
      </c>
      <c r="B13" s="129" t="s">
        <v>316</v>
      </c>
      <c r="C13" s="126" t="s">
        <v>140</v>
      </c>
      <c r="D13" s="62">
        <v>830</v>
      </c>
      <c r="E13" s="156" t="s">
        <v>326</v>
      </c>
    </row>
    <row r="14" spans="1:5" s="128" customFormat="1" ht="27.75" customHeight="1" x14ac:dyDescent="0.3">
      <c r="A14" s="172" t="s">
        <v>259</v>
      </c>
      <c r="B14" s="175" t="s">
        <v>337</v>
      </c>
      <c r="C14" s="176" t="s">
        <v>140</v>
      </c>
      <c r="D14" s="62">
        <v>750</v>
      </c>
      <c r="E14" s="173" t="s">
        <v>313</v>
      </c>
    </row>
    <row r="15" spans="1:5" s="128" customFormat="1" ht="27.75" customHeight="1" x14ac:dyDescent="0.3">
      <c r="A15" s="126" t="s">
        <v>260</v>
      </c>
      <c r="B15" s="157" t="s">
        <v>318</v>
      </c>
      <c r="C15" s="126" t="s">
        <v>140</v>
      </c>
      <c r="D15" s="62">
        <v>680</v>
      </c>
      <c r="E15" s="156" t="s">
        <v>327</v>
      </c>
    </row>
    <row r="16" spans="1:5" s="128" customFormat="1" ht="27.75" customHeight="1" x14ac:dyDescent="0.3">
      <c r="A16" s="126" t="s">
        <v>261</v>
      </c>
      <c r="B16" s="129" t="s">
        <v>226</v>
      </c>
      <c r="C16" s="126" t="s">
        <v>140</v>
      </c>
      <c r="D16" s="62">
        <v>600</v>
      </c>
      <c r="E16" s="121" t="s">
        <v>311</v>
      </c>
    </row>
    <row r="17" spans="1:5" s="128" customFormat="1" ht="27.75" customHeight="1" x14ac:dyDescent="0.3">
      <c r="A17" s="126" t="s">
        <v>262</v>
      </c>
      <c r="B17" s="129" t="s">
        <v>227</v>
      </c>
      <c r="C17" s="126" t="s">
        <v>140</v>
      </c>
      <c r="D17" s="62">
        <v>450</v>
      </c>
      <c r="E17" s="121" t="s">
        <v>334</v>
      </c>
    </row>
    <row r="18" spans="1:5" s="128" customFormat="1" ht="31.5" x14ac:dyDescent="0.3">
      <c r="A18" s="122" t="s">
        <v>6</v>
      </c>
      <c r="B18" s="123" t="s">
        <v>179</v>
      </c>
      <c r="C18" s="122"/>
      <c r="D18" s="115"/>
      <c r="E18" s="121"/>
    </row>
    <row r="19" spans="1:5" s="128" customFormat="1" ht="36" customHeight="1" x14ac:dyDescent="0.3">
      <c r="A19" s="126" t="s">
        <v>258</v>
      </c>
      <c r="B19" s="157" t="s">
        <v>316</v>
      </c>
      <c r="C19" s="126" t="s">
        <v>140</v>
      </c>
      <c r="D19" s="62">
        <v>830</v>
      </c>
      <c r="E19" s="156" t="s">
        <v>326</v>
      </c>
    </row>
    <row r="20" spans="1:5" s="128" customFormat="1" ht="26.25" customHeight="1" x14ac:dyDescent="0.3">
      <c r="A20" s="126" t="s">
        <v>259</v>
      </c>
      <c r="B20" s="157" t="s">
        <v>317</v>
      </c>
      <c r="C20" s="126" t="s">
        <v>140</v>
      </c>
      <c r="D20" s="62">
        <v>750</v>
      </c>
      <c r="E20" s="156" t="s">
        <v>313</v>
      </c>
    </row>
    <row r="21" spans="1:5" s="128" customFormat="1" ht="31.5" x14ac:dyDescent="0.3">
      <c r="A21" s="126" t="s">
        <v>260</v>
      </c>
      <c r="B21" s="129" t="s">
        <v>229</v>
      </c>
      <c r="C21" s="126" t="s">
        <v>140</v>
      </c>
      <c r="D21" s="62">
        <v>600</v>
      </c>
      <c r="E21" s="121" t="s">
        <v>311</v>
      </c>
    </row>
    <row r="22" spans="1:5" s="128" customFormat="1" ht="29.25" customHeight="1" x14ac:dyDescent="0.3">
      <c r="A22" s="126" t="s">
        <v>261</v>
      </c>
      <c r="B22" s="129" t="s">
        <v>230</v>
      </c>
      <c r="C22" s="126" t="s">
        <v>140</v>
      </c>
      <c r="D22" s="62">
        <v>450</v>
      </c>
      <c r="E22" s="121" t="s">
        <v>334</v>
      </c>
    </row>
    <row r="23" spans="1:5" s="128" customFormat="1" ht="24.75" customHeight="1" x14ac:dyDescent="0.3">
      <c r="A23" s="126" t="s">
        <v>262</v>
      </c>
      <c r="B23" s="157" t="s">
        <v>231</v>
      </c>
      <c r="C23" s="126" t="s">
        <v>140</v>
      </c>
      <c r="D23" s="62">
        <v>450</v>
      </c>
      <c r="E23" s="121" t="s">
        <v>334</v>
      </c>
    </row>
    <row r="24" spans="1:5" s="128" customFormat="1" ht="32.25" customHeight="1" x14ac:dyDescent="0.3">
      <c r="A24" s="122" t="s">
        <v>9</v>
      </c>
      <c r="B24" s="123" t="s">
        <v>331</v>
      </c>
      <c r="C24" s="122"/>
      <c r="D24" s="115"/>
      <c r="E24" s="121"/>
    </row>
    <row r="25" spans="1:5" s="128" customFormat="1" ht="30.75" customHeight="1" x14ac:dyDescent="0.3">
      <c r="A25" s="126" t="s">
        <v>258</v>
      </c>
      <c r="B25" s="157" t="s">
        <v>228</v>
      </c>
      <c r="C25" s="126" t="s">
        <v>140</v>
      </c>
      <c r="D25" s="62">
        <v>1200</v>
      </c>
      <c r="E25" s="121" t="s">
        <v>325</v>
      </c>
    </row>
    <row r="26" spans="1:5" s="128" customFormat="1" ht="25.5" customHeight="1" x14ac:dyDescent="0.3">
      <c r="A26" s="126" t="s">
        <v>259</v>
      </c>
      <c r="B26" s="157" t="s">
        <v>232</v>
      </c>
      <c r="C26" s="126" t="s">
        <v>140</v>
      </c>
      <c r="D26" s="62">
        <v>900</v>
      </c>
      <c r="E26" s="156" t="s">
        <v>315</v>
      </c>
    </row>
    <row r="27" spans="1:5" s="128" customFormat="1" ht="25.5" customHeight="1" x14ac:dyDescent="0.3">
      <c r="A27" s="126" t="s">
        <v>260</v>
      </c>
      <c r="B27" s="157" t="s">
        <v>218</v>
      </c>
      <c r="C27" s="126"/>
      <c r="D27" s="62">
        <v>830</v>
      </c>
      <c r="E27" s="156" t="s">
        <v>326</v>
      </c>
    </row>
    <row r="28" spans="1:5" s="128" customFormat="1" ht="25.5" customHeight="1" x14ac:dyDescent="0.3">
      <c r="A28" s="126" t="s">
        <v>261</v>
      </c>
      <c r="B28" s="129" t="s">
        <v>233</v>
      </c>
      <c r="C28" s="126" t="s">
        <v>140</v>
      </c>
      <c r="D28" s="62">
        <v>600</v>
      </c>
      <c r="E28" s="121" t="s">
        <v>311</v>
      </c>
    </row>
    <row r="29" spans="1:5" s="128" customFormat="1" ht="25.5" customHeight="1" x14ac:dyDescent="0.3">
      <c r="A29" s="126" t="s">
        <v>262</v>
      </c>
      <c r="B29" s="157" t="s">
        <v>234</v>
      </c>
      <c r="C29" s="126"/>
      <c r="D29" s="62">
        <v>450</v>
      </c>
      <c r="E29" s="121" t="s">
        <v>334</v>
      </c>
    </row>
    <row r="30" spans="1:5" s="128" customFormat="1" ht="32.25" customHeight="1" x14ac:dyDescent="0.3">
      <c r="A30" s="122" t="s">
        <v>11</v>
      </c>
      <c r="B30" s="123" t="s">
        <v>332</v>
      </c>
      <c r="C30" s="155"/>
      <c r="D30" s="62"/>
      <c r="E30" s="121"/>
    </row>
    <row r="31" spans="1:5" s="128" customFormat="1" ht="37.5" customHeight="1" x14ac:dyDescent="0.3">
      <c r="A31" s="126" t="s">
        <v>258</v>
      </c>
      <c r="B31" s="129" t="s">
        <v>224</v>
      </c>
      <c r="C31" s="126" t="s">
        <v>140</v>
      </c>
      <c r="D31" s="62">
        <v>900</v>
      </c>
      <c r="E31" s="121" t="s">
        <v>315</v>
      </c>
    </row>
    <row r="32" spans="1:5" s="128" customFormat="1" ht="27.75" customHeight="1" x14ac:dyDescent="0.3">
      <c r="A32" s="126" t="s">
        <v>259</v>
      </c>
      <c r="B32" s="129" t="s">
        <v>212</v>
      </c>
      <c r="C32" s="126" t="s">
        <v>140</v>
      </c>
      <c r="D32" s="62">
        <v>830</v>
      </c>
      <c r="E32" s="156" t="s">
        <v>326</v>
      </c>
    </row>
    <row r="33" spans="1:5" s="128" customFormat="1" ht="27.75" customHeight="1" x14ac:dyDescent="0.3">
      <c r="A33" s="126" t="s">
        <v>260</v>
      </c>
      <c r="B33" s="157" t="s">
        <v>210</v>
      </c>
      <c r="C33" s="126"/>
      <c r="D33" s="62">
        <v>600</v>
      </c>
      <c r="E33" s="121" t="s">
        <v>311</v>
      </c>
    </row>
    <row r="34" spans="1:5" s="128" customFormat="1" ht="31.5" x14ac:dyDescent="0.3">
      <c r="A34" s="122" t="s">
        <v>33</v>
      </c>
      <c r="B34" s="123" t="s">
        <v>333</v>
      </c>
      <c r="C34" s="122"/>
      <c r="D34" s="115"/>
      <c r="E34" s="121"/>
    </row>
    <row r="35" spans="1:5" s="128" customFormat="1" ht="27.75" customHeight="1" x14ac:dyDescent="0.3">
      <c r="A35" s="126" t="s">
        <v>258</v>
      </c>
      <c r="B35" s="157" t="s">
        <v>228</v>
      </c>
      <c r="C35" s="126" t="s">
        <v>140</v>
      </c>
      <c r="D35" s="62">
        <v>830</v>
      </c>
      <c r="E35" s="121" t="s">
        <v>326</v>
      </c>
    </row>
    <row r="36" spans="1:5" s="128" customFormat="1" ht="27.75" customHeight="1" x14ac:dyDescent="0.3">
      <c r="A36" s="126" t="s">
        <v>259</v>
      </c>
      <c r="B36" s="157" t="s">
        <v>218</v>
      </c>
      <c r="C36" s="126" t="s">
        <v>140</v>
      </c>
      <c r="D36" s="62">
        <v>750</v>
      </c>
      <c r="E36" s="156" t="s">
        <v>313</v>
      </c>
    </row>
    <row r="37" spans="1:5" s="128" customFormat="1" ht="27.75" customHeight="1" x14ac:dyDescent="0.3">
      <c r="A37" s="126" t="s">
        <v>260</v>
      </c>
      <c r="B37" s="129" t="s">
        <v>210</v>
      </c>
      <c r="C37" s="126" t="s">
        <v>140</v>
      </c>
      <c r="D37" s="62">
        <v>600</v>
      </c>
      <c r="E37" s="121" t="s">
        <v>311</v>
      </c>
    </row>
    <row r="38" spans="1:5" s="125" customFormat="1" x14ac:dyDescent="0.3">
      <c r="A38" s="122" t="s">
        <v>36</v>
      </c>
      <c r="B38" s="123" t="s">
        <v>180</v>
      </c>
      <c r="C38" s="124"/>
      <c r="D38" s="116"/>
      <c r="E38" s="121"/>
    </row>
    <row r="39" spans="1:5" s="128" customFormat="1" ht="29.25" customHeight="1" x14ac:dyDescent="0.3">
      <c r="A39" s="126" t="s">
        <v>258</v>
      </c>
      <c r="B39" s="129" t="s">
        <v>235</v>
      </c>
      <c r="C39" s="126" t="s">
        <v>140</v>
      </c>
      <c r="D39" s="62">
        <v>830</v>
      </c>
      <c r="E39" s="121" t="s">
        <v>326</v>
      </c>
    </row>
    <row r="40" spans="1:5" s="128" customFormat="1" ht="33.75" customHeight="1" x14ac:dyDescent="0.3">
      <c r="A40" s="126" t="s">
        <v>259</v>
      </c>
      <c r="B40" s="175" t="s">
        <v>339</v>
      </c>
      <c r="C40" s="126" t="s">
        <v>140</v>
      </c>
      <c r="D40" s="62">
        <v>750</v>
      </c>
      <c r="E40" s="121" t="s">
        <v>313</v>
      </c>
    </row>
    <row r="41" spans="1:5" s="128" customFormat="1" ht="29.25" customHeight="1" x14ac:dyDescent="0.3">
      <c r="A41" s="126" t="s">
        <v>260</v>
      </c>
      <c r="B41" s="129" t="s">
        <v>236</v>
      </c>
      <c r="C41" s="126" t="s">
        <v>140</v>
      </c>
      <c r="D41" s="62">
        <v>680</v>
      </c>
      <c r="E41" s="156" t="s">
        <v>327</v>
      </c>
    </row>
    <row r="42" spans="1:5" s="128" customFormat="1" ht="29.25" customHeight="1" x14ac:dyDescent="0.3">
      <c r="A42" s="126" t="s">
        <v>261</v>
      </c>
      <c r="B42" s="129" t="s">
        <v>237</v>
      </c>
      <c r="C42" s="126" t="s">
        <v>140</v>
      </c>
      <c r="D42" s="62">
        <v>600</v>
      </c>
      <c r="E42" s="121" t="s">
        <v>311</v>
      </c>
    </row>
    <row r="43" spans="1:5" s="128" customFormat="1" ht="29.25" customHeight="1" x14ac:dyDescent="0.3">
      <c r="A43" s="126" t="s">
        <v>262</v>
      </c>
      <c r="B43" s="157" t="s">
        <v>238</v>
      </c>
      <c r="C43" s="126" t="s">
        <v>140</v>
      </c>
      <c r="D43" s="62">
        <v>450</v>
      </c>
      <c r="E43" s="121" t="s">
        <v>334</v>
      </c>
    </row>
    <row r="44" spans="1:5" s="125" customFormat="1" x14ac:dyDescent="0.3">
      <c r="A44" s="122" t="s">
        <v>181</v>
      </c>
      <c r="B44" s="123" t="s">
        <v>182</v>
      </c>
      <c r="C44" s="124"/>
      <c r="D44" s="116"/>
      <c r="E44" s="121"/>
    </row>
    <row r="45" spans="1:5" s="128" customFormat="1" ht="24.75" customHeight="1" x14ac:dyDescent="0.3">
      <c r="A45" s="126" t="s">
        <v>258</v>
      </c>
      <c r="B45" s="157" t="s">
        <v>239</v>
      </c>
      <c r="C45" s="126" t="s">
        <v>140</v>
      </c>
      <c r="D45" s="62">
        <v>830</v>
      </c>
      <c r="E45" s="121" t="s">
        <v>326</v>
      </c>
    </row>
    <row r="46" spans="1:5" s="128" customFormat="1" ht="24.75" customHeight="1" x14ac:dyDescent="0.3">
      <c r="A46" s="126" t="s">
        <v>259</v>
      </c>
      <c r="B46" s="157" t="s">
        <v>240</v>
      </c>
      <c r="C46" s="126" t="s">
        <v>140</v>
      </c>
      <c r="D46" s="62">
        <v>750</v>
      </c>
      <c r="E46" s="156" t="s">
        <v>313</v>
      </c>
    </row>
    <row r="47" spans="1:5" s="128" customFormat="1" ht="31.5" x14ac:dyDescent="0.3">
      <c r="A47" s="126" t="s">
        <v>260</v>
      </c>
      <c r="B47" s="129" t="s">
        <v>229</v>
      </c>
      <c r="C47" s="126" t="s">
        <v>140</v>
      </c>
      <c r="D47" s="62">
        <v>600</v>
      </c>
      <c r="E47" s="121" t="s">
        <v>311</v>
      </c>
    </row>
    <row r="48" spans="1:5" s="128" customFormat="1" ht="31.5" x14ac:dyDescent="0.3">
      <c r="A48" s="126" t="s">
        <v>261</v>
      </c>
      <c r="B48" s="129" t="s">
        <v>230</v>
      </c>
      <c r="C48" s="126" t="s">
        <v>140</v>
      </c>
      <c r="D48" s="62">
        <v>450</v>
      </c>
      <c r="E48" s="121" t="s">
        <v>334</v>
      </c>
    </row>
    <row r="49" spans="1:5" s="125" customFormat="1" ht="108" customHeight="1" x14ac:dyDescent="0.3">
      <c r="A49" s="122" t="s">
        <v>183</v>
      </c>
      <c r="B49" s="123" t="s">
        <v>324</v>
      </c>
      <c r="C49" s="124"/>
      <c r="D49" s="116"/>
      <c r="E49" s="121"/>
    </row>
    <row r="50" spans="1:5" s="128" customFormat="1" ht="29.25" customHeight="1" x14ac:dyDescent="0.3">
      <c r="A50" s="126" t="s">
        <v>258</v>
      </c>
      <c r="B50" s="129" t="s">
        <v>235</v>
      </c>
      <c r="C50" s="126" t="s">
        <v>140</v>
      </c>
      <c r="D50" s="62">
        <v>830</v>
      </c>
      <c r="E50" s="121" t="s">
        <v>326</v>
      </c>
    </row>
    <row r="51" spans="1:5" s="128" customFormat="1" ht="29.25" customHeight="1" x14ac:dyDescent="0.3">
      <c r="A51" s="126" t="s">
        <v>259</v>
      </c>
      <c r="B51" s="175" t="s">
        <v>339</v>
      </c>
      <c r="C51" s="176" t="s">
        <v>140</v>
      </c>
      <c r="D51" s="62">
        <v>750</v>
      </c>
      <c r="E51" s="121" t="s">
        <v>313</v>
      </c>
    </row>
    <row r="52" spans="1:5" s="128" customFormat="1" ht="29.25" customHeight="1" x14ac:dyDescent="0.3">
      <c r="A52" s="126" t="s">
        <v>260</v>
      </c>
      <c r="B52" s="129" t="s">
        <v>236</v>
      </c>
      <c r="C52" s="126" t="s">
        <v>140</v>
      </c>
      <c r="D52" s="62">
        <v>680</v>
      </c>
      <c r="E52" s="156" t="s">
        <v>327</v>
      </c>
    </row>
    <row r="53" spans="1:5" s="128" customFormat="1" ht="29.25" customHeight="1" x14ac:dyDescent="0.3">
      <c r="A53" s="126" t="s">
        <v>261</v>
      </c>
      <c r="B53" s="129" t="s">
        <v>241</v>
      </c>
      <c r="C53" s="126" t="s">
        <v>140</v>
      </c>
      <c r="D53" s="62">
        <v>600</v>
      </c>
      <c r="E53" s="121" t="s">
        <v>311</v>
      </c>
    </row>
    <row r="54" spans="1:5" s="128" customFormat="1" ht="29.25" customHeight="1" x14ac:dyDescent="0.3">
      <c r="A54" s="126" t="s">
        <v>262</v>
      </c>
      <c r="B54" s="129" t="s">
        <v>242</v>
      </c>
      <c r="C54" s="126" t="s">
        <v>140</v>
      </c>
      <c r="D54" s="62">
        <v>450</v>
      </c>
      <c r="E54" s="121" t="s">
        <v>334</v>
      </c>
    </row>
    <row r="55" spans="1:5" s="128" customFormat="1" x14ac:dyDescent="0.3">
      <c r="A55" s="152">
        <v>2</v>
      </c>
      <c r="B55" s="153" t="s">
        <v>185</v>
      </c>
      <c r="C55" s="152"/>
      <c r="D55" s="117"/>
      <c r="E55" s="154"/>
    </row>
    <row r="56" spans="1:5" s="158" customFormat="1" ht="31.5" x14ac:dyDescent="0.35">
      <c r="A56" s="122" t="s">
        <v>41</v>
      </c>
      <c r="B56" s="123" t="s">
        <v>186</v>
      </c>
      <c r="C56" s="122"/>
      <c r="D56" s="115"/>
      <c r="E56" s="154"/>
    </row>
    <row r="57" spans="1:5" s="128" customFormat="1" ht="24" customHeight="1" x14ac:dyDescent="0.3">
      <c r="A57" s="126" t="s">
        <v>258</v>
      </c>
      <c r="B57" s="157" t="s">
        <v>243</v>
      </c>
      <c r="C57" s="126" t="s">
        <v>140</v>
      </c>
      <c r="D57" s="62">
        <v>750</v>
      </c>
      <c r="E57" s="156" t="s">
        <v>313</v>
      </c>
    </row>
    <row r="58" spans="1:5" s="128" customFormat="1" ht="24" customHeight="1" x14ac:dyDescent="0.3">
      <c r="A58" s="126" t="s">
        <v>259</v>
      </c>
      <c r="B58" s="157" t="s">
        <v>244</v>
      </c>
      <c r="C58" s="126" t="s">
        <v>140</v>
      </c>
      <c r="D58" s="62">
        <v>600</v>
      </c>
      <c r="E58" s="121" t="s">
        <v>311</v>
      </c>
    </row>
    <row r="59" spans="1:5" s="128" customFormat="1" ht="31.5" x14ac:dyDescent="0.3">
      <c r="A59" s="122" t="s">
        <v>41</v>
      </c>
      <c r="B59" s="123" t="s">
        <v>188</v>
      </c>
      <c r="C59" s="122"/>
      <c r="D59" s="115"/>
      <c r="E59" s="154"/>
    </row>
    <row r="60" spans="1:5" s="128" customFormat="1" ht="60" customHeight="1" x14ac:dyDescent="0.3">
      <c r="A60" s="126" t="s">
        <v>258</v>
      </c>
      <c r="B60" s="129" t="s">
        <v>289</v>
      </c>
      <c r="C60" s="126" t="s">
        <v>16</v>
      </c>
      <c r="D60" s="62">
        <v>360</v>
      </c>
      <c r="E60" s="337" t="s">
        <v>328</v>
      </c>
    </row>
    <row r="61" spans="1:5" s="128" customFormat="1" ht="31.5" x14ac:dyDescent="0.3">
      <c r="A61" s="126" t="s">
        <v>259</v>
      </c>
      <c r="B61" s="129" t="s">
        <v>299</v>
      </c>
      <c r="C61" s="126" t="s">
        <v>46</v>
      </c>
      <c r="D61" s="62">
        <v>600</v>
      </c>
      <c r="E61" s="338"/>
    </row>
    <row r="62" spans="1:5" s="128" customFormat="1" ht="31.5" x14ac:dyDescent="0.3">
      <c r="A62" s="126" t="s">
        <v>260</v>
      </c>
      <c r="B62" s="129" t="s">
        <v>208</v>
      </c>
      <c r="C62" s="126" t="s">
        <v>46</v>
      </c>
      <c r="D62" s="62">
        <v>900</v>
      </c>
      <c r="E62" s="339"/>
    </row>
    <row r="63" spans="1:5" s="128" customFormat="1" ht="31.5" x14ac:dyDescent="0.3">
      <c r="A63" s="122" t="s">
        <v>50</v>
      </c>
      <c r="B63" s="123" t="s">
        <v>189</v>
      </c>
      <c r="C63" s="126"/>
      <c r="D63" s="62"/>
      <c r="E63" s="154"/>
    </row>
    <row r="64" spans="1:5" s="128" customFormat="1" ht="47.25" x14ac:dyDescent="0.3">
      <c r="A64" s="126" t="s">
        <v>258</v>
      </c>
      <c r="B64" s="159" t="s">
        <v>289</v>
      </c>
      <c r="C64" s="126" t="s">
        <v>140</v>
      </c>
      <c r="D64" s="62">
        <v>600</v>
      </c>
      <c r="E64" s="121" t="s">
        <v>311</v>
      </c>
    </row>
    <row r="65" spans="1:5" s="128" customFormat="1" ht="40.5" customHeight="1" x14ac:dyDescent="0.3">
      <c r="A65" s="126" t="s">
        <v>259</v>
      </c>
      <c r="B65" s="129" t="s">
        <v>300</v>
      </c>
      <c r="C65" s="126" t="s">
        <v>140</v>
      </c>
      <c r="D65" s="62">
        <v>700</v>
      </c>
      <c r="E65" s="121" t="s">
        <v>314</v>
      </c>
    </row>
    <row r="66" spans="1:5" s="128" customFormat="1" ht="58.5" customHeight="1" x14ac:dyDescent="0.3">
      <c r="A66" s="126" t="s">
        <v>260</v>
      </c>
      <c r="B66" s="129" t="s">
        <v>298</v>
      </c>
      <c r="C66" s="126" t="s">
        <v>140</v>
      </c>
      <c r="D66" s="62">
        <v>800</v>
      </c>
      <c r="E66" s="121" t="s">
        <v>319</v>
      </c>
    </row>
    <row r="67" spans="1:5" s="128" customFormat="1" ht="31.5" x14ac:dyDescent="0.3">
      <c r="A67" s="152">
        <v>3</v>
      </c>
      <c r="B67" s="153" t="s">
        <v>191</v>
      </c>
      <c r="C67" s="126"/>
      <c r="D67" s="62"/>
      <c r="E67" s="121"/>
    </row>
    <row r="68" spans="1:5" s="158" customFormat="1" ht="47.25" x14ac:dyDescent="0.35">
      <c r="A68" s="122" t="s">
        <v>192</v>
      </c>
      <c r="B68" s="123" t="s">
        <v>283</v>
      </c>
      <c r="C68" s="122"/>
      <c r="D68" s="115"/>
      <c r="E68" s="154"/>
    </row>
    <row r="69" spans="1:5" s="158" customFormat="1" ht="31.5" x14ac:dyDescent="0.35">
      <c r="A69" s="122" t="s">
        <v>193</v>
      </c>
      <c r="B69" s="123" t="s">
        <v>186</v>
      </c>
      <c r="C69" s="122"/>
      <c r="D69" s="115"/>
      <c r="E69" s="154"/>
    </row>
    <row r="70" spans="1:5" s="128" customFormat="1" ht="27" customHeight="1" x14ac:dyDescent="0.3">
      <c r="A70" s="126" t="s">
        <v>258</v>
      </c>
      <c r="B70" s="157" t="s">
        <v>243</v>
      </c>
      <c r="C70" s="126" t="s">
        <v>140</v>
      </c>
      <c r="D70" s="62">
        <v>600</v>
      </c>
      <c r="E70" s="121" t="s">
        <v>311</v>
      </c>
    </row>
    <row r="71" spans="1:5" s="128" customFormat="1" ht="21" customHeight="1" x14ac:dyDescent="0.3">
      <c r="A71" s="126" t="s">
        <v>259</v>
      </c>
      <c r="B71" s="157" t="s">
        <v>247</v>
      </c>
      <c r="C71" s="126" t="s">
        <v>140</v>
      </c>
      <c r="D71" s="62">
        <v>500</v>
      </c>
      <c r="E71" s="121" t="s">
        <v>312</v>
      </c>
    </row>
    <row r="72" spans="1:5" s="158" customFormat="1" ht="19.5" x14ac:dyDescent="0.35">
      <c r="A72" s="122" t="s">
        <v>195</v>
      </c>
      <c r="B72" s="160" t="s">
        <v>194</v>
      </c>
      <c r="C72" s="122"/>
      <c r="D72" s="115"/>
      <c r="E72" s="161" t="s">
        <v>294</v>
      </c>
    </row>
    <row r="73" spans="1:5" s="128" customFormat="1" ht="22.5" customHeight="1" x14ac:dyDescent="0.3">
      <c r="A73" s="126" t="s">
        <v>258</v>
      </c>
      <c r="B73" s="157" t="s">
        <v>248</v>
      </c>
      <c r="C73" s="162" t="s">
        <v>323</v>
      </c>
      <c r="D73" s="62">
        <v>35</v>
      </c>
      <c r="E73" s="121"/>
    </row>
    <row r="74" spans="1:5" s="128" customFormat="1" ht="31.5" x14ac:dyDescent="0.3">
      <c r="A74" s="126" t="s">
        <v>259</v>
      </c>
      <c r="B74" s="157" t="s">
        <v>249</v>
      </c>
      <c r="C74" s="126" t="s">
        <v>323</v>
      </c>
      <c r="D74" s="62">
        <v>30</v>
      </c>
      <c r="E74" s="121"/>
    </row>
    <row r="75" spans="1:5" s="128" customFormat="1" ht="28.5" customHeight="1" x14ac:dyDescent="0.3">
      <c r="A75" s="126" t="s">
        <v>260</v>
      </c>
      <c r="B75" s="157" t="s">
        <v>250</v>
      </c>
      <c r="C75" s="126" t="s">
        <v>323</v>
      </c>
      <c r="D75" s="62">
        <v>25</v>
      </c>
      <c r="E75" s="121"/>
    </row>
    <row r="76" spans="1:5" s="128" customFormat="1" ht="31.5" x14ac:dyDescent="0.3">
      <c r="A76" s="126" t="s">
        <v>261</v>
      </c>
      <c r="B76" s="157" t="s">
        <v>251</v>
      </c>
      <c r="C76" s="126" t="s">
        <v>323</v>
      </c>
      <c r="D76" s="62">
        <v>18</v>
      </c>
      <c r="E76" s="121"/>
    </row>
    <row r="77" spans="1:5" s="128" customFormat="1" ht="47.25" x14ac:dyDescent="0.3">
      <c r="A77" s="126" t="s">
        <v>262</v>
      </c>
      <c r="B77" s="157" t="s">
        <v>252</v>
      </c>
      <c r="C77" s="126" t="s">
        <v>323</v>
      </c>
      <c r="D77" s="62">
        <v>5</v>
      </c>
      <c r="E77" s="121"/>
    </row>
    <row r="78" spans="1:5" s="128" customFormat="1" ht="31.5" x14ac:dyDescent="0.3">
      <c r="A78" s="122" t="s">
        <v>284</v>
      </c>
      <c r="B78" s="123" t="s">
        <v>196</v>
      </c>
      <c r="C78" s="126"/>
      <c r="D78" s="62"/>
      <c r="E78" s="121"/>
    </row>
    <row r="79" spans="1:5" s="128" customFormat="1" x14ac:dyDescent="0.3">
      <c r="A79" s="126" t="s">
        <v>258</v>
      </c>
      <c r="B79" s="157" t="s">
        <v>243</v>
      </c>
      <c r="C79" s="126" t="s">
        <v>140</v>
      </c>
      <c r="D79" s="62">
        <v>750</v>
      </c>
      <c r="E79" s="156" t="s">
        <v>313</v>
      </c>
    </row>
    <row r="80" spans="1:5" s="128" customFormat="1" x14ac:dyDescent="0.3">
      <c r="A80" s="126" t="s">
        <v>259</v>
      </c>
      <c r="B80" s="157" t="s">
        <v>247</v>
      </c>
      <c r="C80" s="126" t="s">
        <v>140</v>
      </c>
      <c r="D80" s="62">
        <v>600</v>
      </c>
      <c r="E80" s="121" t="s">
        <v>311</v>
      </c>
    </row>
    <row r="81" spans="1:5" s="128" customFormat="1" ht="143.25" customHeight="1" x14ac:dyDescent="0.3">
      <c r="A81" s="152">
        <v>4</v>
      </c>
      <c r="B81" s="153" t="s">
        <v>340</v>
      </c>
      <c r="C81" s="126"/>
      <c r="D81" s="62"/>
      <c r="E81" s="121"/>
    </row>
    <row r="82" spans="1:5" s="128" customFormat="1" ht="47.25" x14ac:dyDescent="0.3">
      <c r="A82" s="122" t="s">
        <v>82</v>
      </c>
      <c r="B82" s="157" t="s">
        <v>289</v>
      </c>
      <c r="C82" s="126" t="s">
        <v>140</v>
      </c>
      <c r="D82" s="62">
        <v>500</v>
      </c>
      <c r="E82" s="121" t="s">
        <v>312</v>
      </c>
    </row>
    <row r="83" spans="1:5" s="128" customFormat="1" x14ac:dyDescent="0.3">
      <c r="A83" s="122" t="s">
        <v>91</v>
      </c>
      <c r="B83" s="129" t="s">
        <v>299</v>
      </c>
      <c r="C83" s="126" t="s">
        <v>140</v>
      </c>
      <c r="D83" s="62">
        <v>600</v>
      </c>
      <c r="E83" s="121" t="s">
        <v>311</v>
      </c>
    </row>
    <row r="84" spans="1:5" s="128" customFormat="1" x14ac:dyDescent="0.3">
      <c r="A84" s="122" t="s">
        <v>95</v>
      </c>
      <c r="B84" s="157" t="s">
        <v>207</v>
      </c>
      <c r="C84" s="126" t="s">
        <v>140</v>
      </c>
      <c r="D84" s="62">
        <v>700</v>
      </c>
      <c r="E84" s="121" t="s">
        <v>314</v>
      </c>
    </row>
    <row r="85" spans="1:5" s="128" customFormat="1" ht="51" customHeight="1" x14ac:dyDescent="0.3">
      <c r="A85" s="122" t="s">
        <v>101</v>
      </c>
      <c r="B85" s="129" t="s">
        <v>341</v>
      </c>
      <c r="C85" s="126" t="s">
        <v>140</v>
      </c>
      <c r="D85" s="62">
        <v>800</v>
      </c>
      <c r="E85" s="121" t="s">
        <v>319</v>
      </c>
    </row>
    <row r="86" spans="1:5" s="128" customFormat="1" ht="38.25" customHeight="1" x14ac:dyDescent="0.3">
      <c r="A86" s="152">
        <v>5</v>
      </c>
      <c r="B86" s="153" t="s">
        <v>200</v>
      </c>
      <c r="C86" s="126"/>
      <c r="D86" s="62"/>
      <c r="E86" s="121"/>
    </row>
    <row r="87" spans="1:5" s="125" customFormat="1" ht="49.5" customHeight="1" x14ac:dyDescent="0.3">
      <c r="A87" s="122" t="s">
        <v>222</v>
      </c>
      <c r="B87" s="123" t="s">
        <v>295</v>
      </c>
      <c r="C87" s="124"/>
      <c r="D87" s="116"/>
      <c r="E87" s="121"/>
    </row>
    <row r="88" spans="1:5" s="128" customFormat="1" ht="33" customHeight="1" x14ac:dyDescent="0.3">
      <c r="A88" s="126" t="s">
        <v>258</v>
      </c>
      <c r="B88" s="127" t="s">
        <v>253</v>
      </c>
      <c r="C88" s="126" t="s">
        <v>140</v>
      </c>
      <c r="D88" s="62">
        <v>200</v>
      </c>
      <c r="E88" s="121" t="s">
        <v>336</v>
      </c>
    </row>
    <row r="89" spans="1:5" s="128" customFormat="1" ht="30" customHeight="1" x14ac:dyDescent="0.3">
      <c r="A89" s="126" t="s">
        <v>259</v>
      </c>
      <c r="B89" s="129" t="s">
        <v>329</v>
      </c>
      <c r="C89" s="126" t="s">
        <v>140</v>
      </c>
      <c r="D89" s="62">
        <v>500</v>
      </c>
      <c r="E89" s="121" t="s">
        <v>312</v>
      </c>
    </row>
    <row r="90" spans="1:5" s="128" customFormat="1" ht="45.75" customHeight="1" x14ac:dyDescent="0.3">
      <c r="A90" s="126" t="s">
        <v>260</v>
      </c>
      <c r="B90" s="129" t="s">
        <v>330</v>
      </c>
      <c r="C90" s="126" t="s">
        <v>140</v>
      </c>
      <c r="D90" s="62">
        <v>600</v>
      </c>
      <c r="E90" s="121" t="s">
        <v>311</v>
      </c>
    </row>
    <row r="91" spans="1:5" s="128" customFormat="1" ht="26.25" customHeight="1" x14ac:dyDescent="0.3">
      <c r="A91" s="126" t="s">
        <v>261</v>
      </c>
      <c r="B91" s="129" t="s">
        <v>256</v>
      </c>
      <c r="C91" s="126" t="s">
        <v>140</v>
      </c>
      <c r="D91" s="174">
        <v>400</v>
      </c>
      <c r="E91" s="121" t="s">
        <v>320</v>
      </c>
    </row>
    <row r="92" spans="1:5" s="125" customFormat="1" ht="32.25" customHeight="1" x14ac:dyDescent="0.3">
      <c r="A92" s="122" t="s">
        <v>223</v>
      </c>
      <c r="B92" s="123" t="s">
        <v>203</v>
      </c>
      <c r="C92" s="124"/>
      <c r="D92" s="116"/>
      <c r="E92" s="121"/>
    </row>
    <row r="93" spans="1:5" s="128" customFormat="1" ht="27.75" customHeight="1" x14ac:dyDescent="0.3">
      <c r="A93" s="126" t="s">
        <v>258</v>
      </c>
      <c r="B93" s="127" t="s">
        <v>253</v>
      </c>
      <c r="C93" s="126" t="s">
        <v>140</v>
      </c>
      <c r="D93" s="174">
        <v>300</v>
      </c>
      <c r="E93" s="121" t="s">
        <v>335</v>
      </c>
    </row>
    <row r="94" spans="1:5" s="128" customFormat="1" ht="46.5" customHeight="1" x14ac:dyDescent="0.3">
      <c r="A94" s="126" t="s">
        <v>259</v>
      </c>
      <c r="B94" s="129" t="s">
        <v>329</v>
      </c>
      <c r="C94" s="126" t="s">
        <v>140</v>
      </c>
      <c r="D94" s="62">
        <v>700</v>
      </c>
      <c r="E94" s="121" t="s">
        <v>314</v>
      </c>
    </row>
    <row r="95" spans="1:5" s="128" customFormat="1" ht="50.25" customHeight="1" x14ac:dyDescent="0.3">
      <c r="A95" s="126" t="s">
        <v>260</v>
      </c>
      <c r="B95" s="129" t="s">
        <v>330</v>
      </c>
      <c r="C95" s="126" t="s">
        <v>140</v>
      </c>
      <c r="D95" s="62">
        <v>800</v>
      </c>
      <c r="E95" s="121" t="s">
        <v>319</v>
      </c>
    </row>
    <row r="96" spans="1:5" s="128" customFormat="1" ht="27.75" customHeight="1" x14ac:dyDescent="0.3">
      <c r="A96" s="126" t="s">
        <v>261</v>
      </c>
      <c r="B96" s="129" t="s">
        <v>256</v>
      </c>
      <c r="C96" s="126" t="s">
        <v>140</v>
      </c>
      <c r="D96" s="174">
        <v>500</v>
      </c>
      <c r="E96" s="121" t="s">
        <v>312</v>
      </c>
    </row>
    <row r="97" spans="1:5" s="128" customFormat="1" ht="91.5" customHeight="1" x14ac:dyDescent="0.3">
      <c r="A97" s="152">
        <v>6</v>
      </c>
      <c r="B97" s="153" t="s">
        <v>301</v>
      </c>
      <c r="C97" s="126" t="s">
        <v>199</v>
      </c>
      <c r="D97" s="62">
        <v>300</v>
      </c>
      <c r="E97" s="121" t="s">
        <v>296</v>
      </c>
    </row>
    <row r="98" spans="1:5" s="128" customFormat="1" ht="49.5" customHeight="1" x14ac:dyDescent="0.3">
      <c r="A98" s="152">
        <v>7</v>
      </c>
      <c r="B98" s="153" t="s">
        <v>302</v>
      </c>
      <c r="C98" s="126"/>
      <c r="D98" s="62"/>
      <c r="E98" s="121" t="s">
        <v>303</v>
      </c>
    </row>
    <row r="99" spans="1:5" s="125" customFormat="1" ht="35.25" customHeight="1" x14ac:dyDescent="0.3">
      <c r="A99" s="122" t="s">
        <v>216</v>
      </c>
      <c r="B99" s="123" t="s">
        <v>217</v>
      </c>
      <c r="C99" s="124"/>
      <c r="D99" s="116"/>
      <c r="E99" s="121"/>
    </row>
    <row r="100" spans="1:5" s="125" customFormat="1" ht="26.25" customHeight="1" x14ac:dyDescent="0.3">
      <c r="A100" s="126" t="s">
        <v>258</v>
      </c>
      <c r="B100" s="129" t="s">
        <v>209</v>
      </c>
      <c r="C100" s="126" t="s">
        <v>140</v>
      </c>
      <c r="D100" s="62">
        <v>830</v>
      </c>
      <c r="E100" s="121" t="s">
        <v>326</v>
      </c>
    </row>
    <row r="101" spans="1:5" s="125" customFormat="1" ht="26.25" customHeight="1" x14ac:dyDescent="0.3">
      <c r="A101" s="126" t="s">
        <v>259</v>
      </c>
      <c r="B101" s="129" t="s">
        <v>218</v>
      </c>
      <c r="C101" s="126" t="s">
        <v>140</v>
      </c>
      <c r="D101" s="62">
        <v>750</v>
      </c>
      <c r="E101" s="156" t="s">
        <v>313</v>
      </c>
    </row>
    <row r="102" spans="1:5" s="125" customFormat="1" ht="26.25" customHeight="1" x14ac:dyDescent="0.3">
      <c r="A102" s="126" t="s">
        <v>260</v>
      </c>
      <c r="B102" s="129" t="s">
        <v>210</v>
      </c>
      <c r="C102" s="126" t="s">
        <v>140</v>
      </c>
      <c r="D102" s="62">
        <v>600</v>
      </c>
      <c r="E102" s="121" t="s">
        <v>311</v>
      </c>
    </row>
    <row r="103" spans="1:5" s="125" customFormat="1" ht="26.25" customHeight="1" x14ac:dyDescent="0.3">
      <c r="A103" s="126" t="s">
        <v>261</v>
      </c>
      <c r="B103" s="129" t="s">
        <v>219</v>
      </c>
      <c r="C103" s="126" t="s">
        <v>140</v>
      </c>
      <c r="D103" s="62">
        <v>450</v>
      </c>
      <c r="E103" s="121" t="s">
        <v>334</v>
      </c>
    </row>
    <row r="104" spans="1:5" s="125" customFormat="1" ht="32.25" customHeight="1" x14ac:dyDescent="0.3">
      <c r="A104" s="122" t="s">
        <v>220</v>
      </c>
      <c r="B104" s="123" t="s">
        <v>221</v>
      </c>
      <c r="C104" s="126"/>
      <c r="D104" s="116"/>
      <c r="E104" s="121"/>
    </row>
    <row r="105" spans="1:5" s="125" customFormat="1" ht="24.75" customHeight="1" x14ac:dyDescent="0.3">
      <c r="A105" s="126" t="s">
        <v>258</v>
      </c>
      <c r="B105" s="129" t="s">
        <v>211</v>
      </c>
      <c r="C105" s="126" t="s">
        <v>140</v>
      </c>
      <c r="D105" s="62">
        <v>830</v>
      </c>
      <c r="E105" s="121" t="s">
        <v>326</v>
      </c>
    </row>
    <row r="106" spans="1:5" s="125" customFormat="1" ht="24.75" customHeight="1" x14ac:dyDescent="0.3">
      <c r="A106" s="126" t="s">
        <v>259</v>
      </c>
      <c r="B106" s="129" t="s">
        <v>212</v>
      </c>
      <c r="C106" s="126" t="s">
        <v>140</v>
      </c>
      <c r="D106" s="62">
        <v>750</v>
      </c>
      <c r="E106" s="156" t="s">
        <v>313</v>
      </c>
    </row>
    <row r="107" spans="1:5" s="125" customFormat="1" ht="24.75" customHeight="1" x14ac:dyDescent="0.3">
      <c r="A107" s="126" t="s">
        <v>260</v>
      </c>
      <c r="B107" s="129" t="s">
        <v>210</v>
      </c>
      <c r="C107" s="126" t="s">
        <v>140</v>
      </c>
      <c r="D107" s="62">
        <v>600</v>
      </c>
      <c r="E107" s="121" t="s">
        <v>311</v>
      </c>
    </row>
    <row r="108" spans="1:5" s="125" customFormat="1" ht="36" customHeight="1" x14ac:dyDescent="0.3">
      <c r="A108" s="152">
        <v>8</v>
      </c>
      <c r="B108" s="153" t="s">
        <v>282</v>
      </c>
      <c r="C108" s="126"/>
      <c r="D108" s="62"/>
      <c r="E108" s="121"/>
    </row>
    <row r="109" spans="1:5" s="125" customFormat="1" ht="24.75" customHeight="1" x14ac:dyDescent="0.3">
      <c r="A109" s="126" t="s">
        <v>258</v>
      </c>
      <c r="B109" s="129" t="s">
        <v>270</v>
      </c>
      <c r="C109" s="126" t="s">
        <v>140</v>
      </c>
      <c r="D109" s="62">
        <v>830</v>
      </c>
      <c r="E109" s="121" t="s">
        <v>326</v>
      </c>
    </row>
    <row r="110" spans="1:5" s="125" customFormat="1" ht="24.75" customHeight="1" x14ac:dyDescent="0.3">
      <c r="A110" s="126" t="s">
        <v>259</v>
      </c>
      <c r="B110" s="129" t="s">
        <v>271</v>
      </c>
      <c r="C110" s="126" t="s">
        <v>140</v>
      </c>
      <c r="D110" s="62">
        <v>500</v>
      </c>
      <c r="E110" s="156" t="s">
        <v>312</v>
      </c>
    </row>
    <row r="111" spans="1:5" s="125" customFormat="1" ht="24.75" customHeight="1" x14ac:dyDescent="0.3">
      <c r="A111" s="126" t="s">
        <v>260</v>
      </c>
      <c r="B111" s="129" t="s">
        <v>272</v>
      </c>
      <c r="C111" s="126" t="s">
        <v>140</v>
      </c>
      <c r="D111" s="62">
        <v>600</v>
      </c>
      <c r="E111" s="156" t="s">
        <v>311</v>
      </c>
    </row>
    <row r="112" spans="1:5" s="128" customFormat="1" ht="3.75" customHeight="1" x14ac:dyDescent="0.3">
      <c r="A112" s="167"/>
      <c r="B112" s="168"/>
      <c r="C112" s="167"/>
      <c r="D112" s="135"/>
      <c r="E112" s="169"/>
    </row>
    <row r="113" spans="1:5" s="128" customFormat="1" x14ac:dyDescent="0.3">
      <c r="A113" s="170"/>
      <c r="B113" s="171"/>
      <c r="C113" s="170"/>
      <c r="D113" s="136"/>
      <c r="E113" s="143"/>
    </row>
  </sheetData>
  <mergeCells count="1">
    <mergeCell ref="E60:E62"/>
  </mergeCells>
  <pageMargins left="0.35433070866141736" right="0.11458333333333333" top="0.59055118110236227" bottom="0.43307086614173229" header="0.31496062992125984" footer="0.31496062992125984"/>
  <pageSetup paperSize="9" orientation="landscape" blackAndWhite="1" verticalDpi="0" r:id="rId1"/>
  <headerFooter>
    <oddHeader>&amp;C&amp;12&amp;P</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10" workbookViewId="0">
      <selection activeCell="C6" sqref="C6"/>
    </sheetView>
  </sheetViews>
  <sheetFormatPr defaultRowHeight="18.75" x14ac:dyDescent="0.3"/>
  <cols>
    <col min="1" max="1" width="5.33203125" style="1" bestFit="1" customWidth="1"/>
    <col min="2" max="2" width="26.5546875" style="18" customWidth="1"/>
    <col min="3" max="3" width="12.109375" style="1" customWidth="1"/>
    <col min="4" max="4" width="11.6640625" style="1" customWidth="1"/>
    <col min="5" max="6" width="11.6640625" style="80" customWidth="1"/>
    <col min="7" max="7" width="24.21875" style="1" customWidth="1"/>
  </cols>
  <sheetData>
    <row r="1" spans="1:7" ht="63.75" customHeight="1" x14ac:dyDescent="0.3">
      <c r="A1" s="379" t="s">
        <v>273</v>
      </c>
      <c r="B1" s="379"/>
      <c r="C1" s="379"/>
      <c r="D1" s="379"/>
      <c r="E1" s="379"/>
      <c r="F1" s="379"/>
      <c r="G1" s="379"/>
    </row>
    <row r="2" spans="1:7" ht="27" customHeight="1" x14ac:dyDescent="0.3">
      <c r="A2" s="35"/>
      <c r="B2" s="35"/>
      <c r="C2" s="35"/>
      <c r="D2" s="35"/>
      <c r="E2" s="76"/>
      <c r="F2" s="76"/>
      <c r="G2" s="35"/>
    </row>
    <row r="3" spans="1:7" ht="78.75" x14ac:dyDescent="0.3">
      <c r="A3" s="4" t="s">
        <v>0</v>
      </c>
      <c r="B3" s="12" t="s">
        <v>1</v>
      </c>
      <c r="C3" s="4" t="s">
        <v>2</v>
      </c>
      <c r="D3" s="4" t="s">
        <v>154</v>
      </c>
      <c r="E3" s="81" t="s">
        <v>165</v>
      </c>
      <c r="F3" s="77" t="s">
        <v>257</v>
      </c>
      <c r="G3" s="4" t="s">
        <v>3</v>
      </c>
    </row>
    <row r="4" spans="1:7" ht="62.25" customHeight="1" x14ac:dyDescent="0.3">
      <c r="A4" s="5">
        <v>1</v>
      </c>
      <c r="B4" s="15" t="s">
        <v>263</v>
      </c>
      <c r="C4" s="5" t="s">
        <v>140</v>
      </c>
      <c r="D4" s="5" t="s">
        <v>14</v>
      </c>
      <c r="E4" s="79">
        <v>140</v>
      </c>
      <c r="F4" s="78">
        <v>150</v>
      </c>
      <c r="G4" s="380" t="s">
        <v>265</v>
      </c>
    </row>
    <row r="5" spans="1:7" ht="53.25" customHeight="1" x14ac:dyDescent="0.3">
      <c r="A5" s="5">
        <v>2</v>
      </c>
      <c r="B5" s="15" t="s">
        <v>266</v>
      </c>
      <c r="C5" s="5" t="s">
        <v>140</v>
      </c>
      <c r="D5" s="377" t="s">
        <v>126</v>
      </c>
      <c r="E5" s="378"/>
      <c r="F5" s="78">
        <v>150</v>
      </c>
      <c r="G5" s="381"/>
    </row>
    <row r="6" spans="1:7" ht="53.25" customHeight="1" x14ac:dyDescent="0.3">
      <c r="A6" s="5">
        <v>3</v>
      </c>
      <c r="B6" s="15" t="s">
        <v>267</v>
      </c>
      <c r="C6" s="5"/>
      <c r="D6" s="6"/>
      <c r="E6" s="6"/>
      <c r="F6" s="78"/>
      <c r="G6" s="382"/>
    </row>
    <row r="13" spans="1:7" x14ac:dyDescent="0.3">
      <c r="B13" s="82"/>
    </row>
  </sheetData>
  <mergeCells count="3">
    <mergeCell ref="D5:E5"/>
    <mergeCell ref="A1:G1"/>
    <mergeCell ref="G4:G6"/>
  </mergeCells>
  <pageMargins left="0.70866141732283472" right="0.70866141732283472" top="0.74803149606299213" bottom="0.74803149606299213" header="0.31496062992125984" footer="0.31496062992125984"/>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topLeftCell="A52" zoomScale="130" zoomScaleNormal="130" workbookViewId="0">
      <selection activeCell="E58" sqref="E58"/>
    </sheetView>
  </sheetViews>
  <sheetFormatPr defaultRowHeight="18.75" x14ac:dyDescent="0.3"/>
  <cols>
    <col min="1" max="1" width="5.33203125" style="1" bestFit="1" customWidth="1"/>
    <col min="2" max="2" width="26.5546875" style="18" customWidth="1"/>
    <col min="3" max="3" width="12.109375" style="1" customWidth="1"/>
    <col min="4" max="4" width="11.6640625" style="1" customWidth="1"/>
    <col min="5" max="5" width="11.6640625" style="25" customWidth="1"/>
    <col min="6" max="6" width="33.33203125" style="1" bestFit="1" customWidth="1"/>
  </cols>
  <sheetData>
    <row r="1" spans="1:6" ht="45.75" customHeight="1" x14ac:dyDescent="0.3">
      <c r="A1" s="379" t="s">
        <v>148</v>
      </c>
      <c r="B1" s="379"/>
      <c r="C1" s="379"/>
      <c r="D1" s="379"/>
      <c r="E1" s="379"/>
      <c r="F1" s="379"/>
    </row>
    <row r="2" spans="1:6" ht="78.75" x14ac:dyDescent="0.3">
      <c r="A2" s="4" t="s">
        <v>0</v>
      </c>
      <c r="B2" s="12" t="s">
        <v>1</v>
      </c>
      <c r="C2" s="4" t="s">
        <v>2</v>
      </c>
      <c r="D2" s="4" t="s">
        <v>154</v>
      </c>
      <c r="E2" s="20" t="s">
        <v>165</v>
      </c>
      <c r="F2" s="4" t="s">
        <v>3</v>
      </c>
    </row>
    <row r="3" spans="1:6" ht="31.5" x14ac:dyDescent="0.3">
      <c r="A3" s="4">
        <v>1</v>
      </c>
      <c r="B3" s="13" t="s">
        <v>4</v>
      </c>
      <c r="C3" s="5"/>
      <c r="D3" s="5"/>
      <c r="E3" s="21"/>
      <c r="F3" s="6"/>
    </row>
    <row r="4" spans="1:6" ht="31.5" x14ac:dyDescent="0.3">
      <c r="A4" s="7" t="s">
        <v>5</v>
      </c>
      <c r="B4" s="14" t="s">
        <v>149</v>
      </c>
      <c r="C4" s="383" t="s">
        <v>150</v>
      </c>
      <c r="D4" s="383"/>
      <c r="E4" s="383"/>
      <c r="F4" s="383"/>
    </row>
    <row r="5" spans="1:6" ht="31.5" x14ac:dyDescent="0.3">
      <c r="A5" s="7" t="s">
        <v>6</v>
      </c>
      <c r="B5" s="14" t="s">
        <v>151</v>
      </c>
      <c r="C5" s="5" t="s">
        <v>7</v>
      </c>
      <c r="D5" s="19" t="s">
        <v>152</v>
      </c>
      <c r="E5" s="21">
        <v>55</v>
      </c>
      <c r="F5" s="383" t="s">
        <v>8</v>
      </c>
    </row>
    <row r="6" spans="1:6" ht="31.5" x14ac:dyDescent="0.3">
      <c r="A6" s="7" t="s">
        <v>9</v>
      </c>
      <c r="B6" s="14" t="s">
        <v>10</v>
      </c>
      <c r="C6" s="5" t="s">
        <v>7</v>
      </c>
      <c r="D6" s="19" t="s">
        <v>153</v>
      </c>
      <c r="E6" s="21">
        <v>48</v>
      </c>
      <c r="F6" s="383"/>
    </row>
    <row r="7" spans="1:6" x14ac:dyDescent="0.3">
      <c r="A7" s="7" t="s">
        <v>11</v>
      </c>
      <c r="B7" s="14" t="s">
        <v>12</v>
      </c>
      <c r="C7" s="5"/>
      <c r="D7" s="5"/>
      <c r="E7" s="21"/>
      <c r="F7" s="6"/>
    </row>
    <row r="8" spans="1:6" ht="43.5" customHeight="1" x14ac:dyDescent="0.3">
      <c r="A8" s="5"/>
      <c r="B8" s="15" t="s">
        <v>13</v>
      </c>
      <c r="C8" s="5" t="s">
        <v>140</v>
      </c>
      <c r="D8" s="5" t="s">
        <v>14</v>
      </c>
      <c r="E8" s="21">
        <v>140</v>
      </c>
      <c r="F8" s="6"/>
    </row>
    <row r="9" spans="1:6" ht="27.75" customHeight="1" x14ac:dyDescent="0.3">
      <c r="A9" s="5"/>
      <c r="B9" s="15" t="s">
        <v>15</v>
      </c>
      <c r="C9" s="5" t="s">
        <v>16</v>
      </c>
      <c r="D9" s="5" t="s">
        <v>17</v>
      </c>
      <c r="E9" s="21">
        <v>550</v>
      </c>
      <c r="F9" s="9" t="s">
        <v>18</v>
      </c>
    </row>
    <row r="10" spans="1:6" x14ac:dyDescent="0.3">
      <c r="A10" s="5"/>
      <c r="B10" s="15" t="s">
        <v>19</v>
      </c>
      <c r="C10" s="5" t="s">
        <v>16</v>
      </c>
      <c r="D10" s="5" t="s">
        <v>14</v>
      </c>
      <c r="E10" s="21">
        <v>140</v>
      </c>
      <c r="F10" s="6"/>
    </row>
    <row r="11" spans="1:6" ht="29.25" customHeight="1" x14ac:dyDescent="0.3">
      <c r="A11" s="5"/>
      <c r="B11" s="15" t="s">
        <v>20</v>
      </c>
      <c r="C11" s="5"/>
      <c r="D11" s="5"/>
      <c r="E11" s="21"/>
      <c r="F11" s="6"/>
    </row>
    <row r="12" spans="1:6" x14ac:dyDescent="0.3">
      <c r="A12" s="5"/>
      <c r="B12" s="16" t="s">
        <v>156</v>
      </c>
      <c r="C12" s="5" t="s">
        <v>140</v>
      </c>
      <c r="D12" s="5" t="s">
        <v>21</v>
      </c>
      <c r="E12" s="21">
        <v>170</v>
      </c>
      <c r="F12" s="6"/>
    </row>
    <row r="13" spans="1:6" x14ac:dyDescent="0.3">
      <c r="A13" s="5"/>
      <c r="B13" s="15" t="s">
        <v>162</v>
      </c>
      <c r="C13" s="5" t="s">
        <v>140</v>
      </c>
      <c r="D13" s="5" t="s">
        <v>14</v>
      </c>
      <c r="E13" s="21">
        <v>140</v>
      </c>
      <c r="F13" s="6"/>
    </row>
    <row r="14" spans="1:6" x14ac:dyDescent="0.3">
      <c r="A14" s="5"/>
      <c r="B14" s="15" t="s">
        <v>159</v>
      </c>
      <c r="C14" s="5" t="s">
        <v>140</v>
      </c>
      <c r="D14" s="5" t="s">
        <v>22</v>
      </c>
      <c r="E14" s="21">
        <v>95</v>
      </c>
      <c r="F14" s="6"/>
    </row>
    <row r="15" spans="1:6" x14ac:dyDescent="0.3">
      <c r="A15" s="5"/>
      <c r="B15" s="15" t="s">
        <v>23</v>
      </c>
      <c r="C15" s="383" t="s">
        <v>24</v>
      </c>
      <c r="D15" s="383"/>
      <c r="E15" s="383"/>
      <c r="F15" s="383"/>
    </row>
    <row r="16" spans="1:6" x14ac:dyDescent="0.3">
      <c r="A16" s="5"/>
      <c r="B16" s="15" t="s">
        <v>25</v>
      </c>
      <c r="C16" s="6"/>
      <c r="D16" s="6"/>
      <c r="E16" s="22"/>
      <c r="F16" s="6"/>
    </row>
    <row r="17" spans="1:6" x14ac:dyDescent="0.3">
      <c r="A17" s="5"/>
      <c r="B17" s="15" t="s">
        <v>26</v>
      </c>
      <c r="C17" s="5" t="s">
        <v>140</v>
      </c>
      <c r="D17" s="5" t="s">
        <v>27</v>
      </c>
      <c r="E17" s="21">
        <v>120</v>
      </c>
      <c r="F17" s="6"/>
    </row>
    <row r="18" spans="1:6" x14ac:dyDescent="0.3">
      <c r="A18" s="5"/>
      <c r="B18" s="15" t="s">
        <v>28</v>
      </c>
      <c r="C18" s="5" t="s">
        <v>140</v>
      </c>
      <c r="D18" s="5" t="s">
        <v>29</v>
      </c>
      <c r="E18" s="21">
        <v>90</v>
      </c>
      <c r="F18" s="6"/>
    </row>
    <row r="19" spans="1:6" x14ac:dyDescent="0.3">
      <c r="A19" s="5"/>
      <c r="B19" s="15" t="s">
        <v>159</v>
      </c>
      <c r="C19" s="5" t="s">
        <v>140</v>
      </c>
      <c r="D19" s="5" t="s">
        <v>30</v>
      </c>
      <c r="E19" s="21">
        <v>60</v>
      </c>
      <c r="F19" s="6"/>
    </row>
    <row r="20" spans="1:6" x14ac:dyDescent="0.3">
      <c r="A20" s="5"/>
      <c r="B20" s="15" t="s">
        <v>31</v>
      </c>
      <c r="C20" s="5" t="s">
        <v>140</v>
      </c>
      <c r="D20" s="5" t="s">
        <v>32</v>
      </c>
      <c r="E20" s="21">
        <v>30</v>
      </c>
      <c r="F20" s="6"/>
    </row>
    <row r="21" spans="1:6" ht="31.5" x14ac:dyDescent="0.3">
      <c r="A21" s="7" t="s">
        <v>33</v>
      </c>
      <c r="B21" s="14" t="s">
        <v>34</v>
      </c>
      <c r="C21" s="5" t="s">
        <v>140</v>
      </c>
      <c r="D21" s="5" t="s">
        <v>35</v>
      </c>
      <c r="E21" s="21"/>
      <c r="F21" s="9" t="s">
        <v>160</v>
      </c>
    </row>
    <row r="22" spans="1:6" ht="31.5" x14ac:dyDescent="0.3">
      <c r="A22" s="7" t="s">
        <v>36</v>
      </c>
      <c r="B22" s="14" t="s">
        <v>37</v>
      </c>
      <c r="C22" s="5" t="s">
        <v>140</v>
      </c>
      <c r="D22" s="5" t="s">
        <v>14</v>
      </c>
      <c r="E22" s="21">
        <v>140</v>
      </c>
      <c r="F22" s="9" t="s">
        <v>38</v>
      </c>
    </row>
    <row r="23" spans="1:6" x14ac:dyDescent="0.3">
      <c r="A23" s="4">
        <v>2</v>
      </c>
      <c r="B23" s="13" t="s">
        <v>39</v>
      </c>
      <c r="C23" s="4"/>
      <c r="D23" s="4"/>
      <c r="E23" s="20"/>
      <c r="F23" s="7"/>
    </row>
    <row r="24" spans="1:6" ht="47.25" x14ac:dyDescent="0.3">
      <c r="A24" s="4"/>
      <c r="B24" s="14" t="s">
        <v>40</v>
      </c>
      <c r="C24" s="4"/>
      <c r="D24" s="4"/>
      <c r="E24" s="20"/>
      <c r="F24" s="7"/>
    </row>
    <row r="25" spans="1:6" ht="31.5" x14ac:dyDescent="0.3">
      <c r="A25" s="7" t="s">
        <v>41</v>
      </c>
      <c r="B25" s="14" t="s">
        <v>42</v>
      </c>
      <c r="C25" s="7"/>
      <c r="D25" s="7"/>
      <c r="E25" s="23"/>
      <c r="F25" s="7"/>
    </row>
    <row r="26" spans="1:6" ht="47.25" x14ac:dyDescent="0.3">
      <c r="A26" s="7"/>
      <c r="B26" s="16" t="s">
        <v>166</v>
      </c>
      <c r="C26" s="5" t="s">
        <v>16</v>
      </c>
      <c r="D26" s="5" t="s">
        <v>43</v>
      </c>
      <c r="E26" s="21">
        <v>275</v>
      </c>
      <c r="F26" s="384" t="s">
        <v>44</v>
      </c>
    </row>
    <row r="27" spans="1:6" ht="31.5" x14ac:dyDescent="0.3">
      <c r="A27" s="7"/>
      <c r="B27" s="15" t="s">
        <v>45</v>
      </c>
      <c r="C27" s="5" t="s">
        <v>46</v>
      </c>
      <c r="D27" s="5" t="s">
        <v>47</v>
      </c>
      <c r="E27" s="21">
        <v>490</v>
      </c>
      <c r="F27" s="384"/>
    </row>
    <row r="28" spans="1:6" ht="31.5" x14ac:dyDescent="0.3">
      <c r="A28" s="7"/>
      <c r="B28" s="15" t="s">
        <v>48</v>
      </c>
      <c r="C28" s="5" t="s">
        <v>46</v>
      </c>
      <c r="D28" s="5" t="s">
        <v>49</v>
      </c>
      <c r="E28" s="21">
        <v>630</v>
      </c>
      <c r="F28" s="384"/>
    </row>
    <row r="29" spans="1:6" ht="31.5" x14ac:dyDescent="0.3">
      <c r="A29" s="7" t="s">
        <v>50</v>
      </c>
      <c r="B29" s="14" t="s">
        <v>51</v>
      </c>
      <c r="C29" s="5"/>
      <c r="D29" s="5"/>
      <c r="E29" s="21"/>
      <c r="F29" s="7"/>
    </row>
    <row r="30" spans="1:6" x14ac:dyDescent="0.3">
      <c r="A30" s="7"/>
      <c r="B30" s="15" t="s">
        <v>52</v>
      </c>
      <c r="C30" s="5"/>
      <c r="D30" s="5"/>
      <c r="E30" s="21"/>
      <c r="F30" s="6"/>
    </row>
    <row r="31" spans="1:6" ht="47.25" x14ac:dyDescent="0.3">
      <c r="A31" s="7"/>
      <c r="B31" s="16" t="s">
        <v>157</v>
      </c>
      <c r="C31" s="5"/>
      <c r="D31" s="5"/>
      <c r="E31" s="21"/>
      <c r="F31" s="10"/>
    </row>
    <row r="32" spans="1:6" x14ac:dyDescent="0.3">
      <c r="A32" s="7"/>
      <c r="B32" s="15" t="s">
        <v>53</v>
      </c>
      <c r="C32" s="5" t="s">
        <v>140</v>
      </c>
      <c r="D32" s="5" t="s">
        <v>54</v>
      </c>
      <c r="E32" s="21">
        <v>180</v>
      </c>
      <c r="F32" s="11"/>
    </row>
    <row r="33" spans="1:6" x14ac:dyDescent="0.3">
      <c r="A33" s="7"/>
      <c r="B33" s="15" t="s">
        <v>55</v>
      </c>
      <c r="C33" s="5" t="s">
        <v>140</v>
      </c>
      <c r="D33" s="5" t="s">
        <v>56</v>
      </c>
      <c r="E33" s="21">
        <v>300</v>
      </c>
      <c r="F33" s="11"/>
    </row>
    <row r="34" spans="1:6" ht="47.25" x14ac:dyDescent="0.3">
      <c r="A34" s="7"/>
      <c r="B34" s="15" t="s">
        <v>57</v>
      </c>
      <c r="C34" s="5" t="s">
        <v>140</v>
      </c>
      <c r="D34" s="5" t="s">
        <v>58</v>
      </c>
      <c r="E34" s="21">
        <v>450</v>
      </c>
      <c r="F34" s="11"/>
    </row>
    <row r="35" spans="1:6" ht="47.25" x14ac:dyDescent="0.3">
      <c r="A35" s="7"/>
      <c r="B35" s="15" t="s">
        <v>59</v>
      </c>
      <c r="C35" s="5" t="s">
        <v>140</v>
      </c>
      <c r="D35" s="5" t="s">
        <v>49</v>
      </c>
      <c r="E35" s="21">
        <v>630</v>
      </c>
      <c r="F35" s="11"/>
    </row>
    <row r="36" spans="1:6" ht="63.75" customHeight="1" x14ac:dyDescent="0.3">
      <c r="A36" s="7"/>
      <c r="B36" s="15" t="s">
        <v>60</v>
      </c>
      <c r="C36" s="383" t="s">
        <v>164</v>
      </c>
      <c r="D36" s="383"/>
      <c r="E36" s="383"/>
      <c r="F36" s="383"/>
    </row>
    <row r="37" spans="1:6" ht="31.5" x14ac:dyDescent="0.3">
      <c r="A37" s="7" t="s">
        <v>62</v>
      </c>
      <c r="B37" s="14" t="s">
        <v>63</v>
      </c>
      <c r="C37" s="8"/>
      <c r="D37" s="5"/>
      <c r="E37" s="21"/>
      <c r="F37" s="6"/>
    </row>
    <row r="38" spans="1:6" x14ac:dyDescent="0.3">
      <c r="A38" s="5"/>
      <c r="B38" s="15" t="s">
        <v>64</v>
      </c>
      <c r="C38" s="5" t="s">
        <v>140</v>
      </c>
      <c r="D38" s="5" t="s">
        <v>35</v>
      </c>
      <c r="E38" s="21">
        <v>210</v>
      </c>
      <c r="F38" s="6"/>
    </row>
    <row r="39" spans="1:6" x14ac:dyDescent="0.3">
      <c r="A39" s="5"/>
      <c r="B39" s="15" t="s">
        <v>65</v>
      </c>
      <c r="C39" s="5" t="s">
        <v>140</v>
      </c>
      <c r="D39" s="5" t="s">
        <v>66</v>
      </c>
      <c r="E39" s="21">
        <v>190</v>
      </c>
      <c r="F39" s="6"/>
    </row>
    <row r="40" spans="1:6" x14ac:dyDescent="0.3">
      <c r="A40" s="5"/>
      <c r="B40" s="15" t="s">
        <v>67</v>
      </c>
      <c r="C40" s="5" t="s">
        <v>140</v>
      </c>
      <c r="D40" s="5" t="s">
        <v>21</v>
      </c>
      <c r="E40" s="21">
        <v>170</v>
      </c>
      <c r="F40" s="6"/>
    </row>
    <row r="41" spans="1:6" ht="31.5" x14ac:dyDescent="0.3">
      <c r="A41" s="5"/>
      <c r="B41" s="15" t="s">
        <v>144</v>
      </c>
      <c r="C41" s="5" t="s">
        <v>140</v>
      </c>
      <c r="D41" s="5" t="s">
        <v>14</v>
      </c>
      <c r="E41" s="21">
        <v>140</v>
      </c>
      <c r="F41" s="6"/>
    </row>
    <row r="42" spans="1:6" x14ac:dyDescent="0.3">
      <c r="A42" s="5"/>
      <c r="B42" s="15" t="s">
        <v>145</v>
      </c>
      <c r="C42" s="5" t="s">
        <v>140</v>
      </c>
      <c r="D42" s="5" t="s">
        <v>68</v>
      </c>
      <c r="E42" s="21">
        <v>70</v>
      </c>
      <c r="F42" s="6"/>
    </row>
    <row r="43" spans="1:6" ht="31.5" x14ac:dyDescent="0.3">
      <c r="A43" s="7" t="s">
        <v>69</v>
      </c>
      <c r="B43" s="14" t="s">
        <v>70</v>
      </c>
      <c r="C43" s="7"/>
      <c r="D43" s="7"/>
      <c r="E43" s="23"/>
      <c r="F43" s="6"/>
    </row>
    <row r="44" spans="1:6" x14ac:dyDescent="0.3">
      <c r="A44" s="5"/>
      <c r="B44" s="15" t="s">
        <v>71</v>
      </c>
      <c r="C44" s="5" t="s">
        <v>140</v>
      </c>
      <c r="D44" s="5" t="s">
        <v>54</v>
      </c>
      <c r="E44" s="21">
        <v>180</v>
      </c>
      <c r="F44" s="6"/>
    </row>
    <row r="45" spans="1:6" x14ac:dyDescent="0.3">
      <c r="A45" s="5"/>
      <c r="B45" s="15" t="s">
        <v>67</v>
      </c>
      <c r="C45" s="5" t="s">
        <v>140</v>
      </c>
      <c r="D45" s="5" t="s">
        <v>72</v>
      </c>
      <c r="E45" s="21">
        <v>155</v>
      </c>
      <c r="F45" s="6"/>
    </row>
    <row r="46" spans="1:6" ht="31.5" x14ac:dyDescent="0.3">
      <c r="A46" s="5"/>
      <c r="B46" s="15" t="s">
        <v>146</v>
      </c>
      <c r="C46" s="5" t="s">
        <v>140</v>
      </c>
      <c r="D46" s="5" t="s">
        <v>73</v>
      </c>
      <c r="E46" s="21">
        <v>125</v>
      </c>
      <c r="F46" s="6"/>
    </row>
    <row r="47" spans="1:6" x14ac:dyDescent="0.3">
      <c r="A47" s="5"/>
      <c r="B47" s="15" t="s">
        <v>74</v>
      </c>
      <c r="C47" s="5" t="s">
        <v>140</v>
      </c>
      <c r="D47" s="5" t="s">
        <v>68</v>
      </c>
      <c r="E47" s="21">
        <v>70</v>
      </c>
      <c r="F47" s="6"/>
    </row>
    <row r="48" spans="1:6" x14ac:dyDescent="0.3">
      <c r="A48" s="4">
        <v>3</v>
      </c>
      <c r="B48" s="13" t="s">
        <v>75</v>
      </c>
      <c r="C48" s="5"/>
      <c r="D48" s="5"/>
      <c r="E48" s="21"/>
      <c r="F48" s="6"/>
    </row>
    <row r="49" spans="1:6" ht="31.5" x14ac:dyDescent="0.3">
      <c r="A49" s="7"/>
      <c r="B49" s="15" t="s">
        <v>76</v>
      </c>
      <c r="C49" s="5"/>
      <c r="D49" s="5"/>
      <c r="E49" s="21"/>
      <c r="F49" s="6"/>
    </row>
    <row r="50" spans="1:6" x14ac:dyDescent="0.3">
      <c r="A50" s="5"/>
      <c r="B50" s="15" t="s">
        <v>71</v>
      </c>
      <c r="C50" s="5" t="s">
        <v>140</v>
      </c>
      <c r="D50" s="5" t="s">
        <v>77</v>
      </c>
      <c r="E50" s="21">
        <v>160</v>
      </c>
      <c r="F50" s="6"/>
    </row>
    <row r="51" spans="1:6" x14ac:dyDescent="0.3">
      <c r="A51" s="5"/>
      <c r="B51" s="15" t="s">
        <v>78</v>
      </c>
      <c r="C51" s="5" t="s">
        <v>140</v>
      </c>
      <c r="D51" s="5" t="s">
        <v>79</v>
      </c>
      <c r="E51" s="21">
        <v>150</v>
      </c>
      <c r="F51" s="6"/>
    </row>
    <row r="52" spans="1:6" x14ac:dyDescent="0.3">
      <c r="A52" s="5"/>
      <c r="B52" s="15" t="s">
        <v>80</v>
      </c>
      <c r="C52" s="5" t="s">
        <v>140</v>
      </c>
      <c r="D52" s="5" t="s">
        <v>73</v>
      </c>
      <c r="E52" s="21">
        <v>125</v>
      </c>
      <c r="F52" s="6"/>
    </row>
    <row r="53" spans="1:6" x14ac:dyDescent="0.3">
      <c r="A53" s="5"/>
      <c r="B53" s="15" t="s">
        <v>74</v>
      </c>
      <c r="C53" s="5" t="s">
        <v>140</v>
      </c>
      <c r="D53" s="5" t="s">
        <v>30</v>
      </c>
      <c r="E53" s="21">
        <v>60</v>
      </c>
      <c r="F53" s="6"/>
    </row>
    <row r="54" spans="1:6" x14ac:dyDescent="0.3">
      <c r="A54" s="4">
        <v>4</v>
      </c>
      <c r="B54" s="13" t="s">
        <v>81</v>
      </c>
      <c r="C54" s="5"/>
      <c r="D54" s="5"/>
      <c r="E54" s="21"/>
      <c r="F54" s="6"/>
    </row>
    <row r="55" spans="1:6" ht="31.5" x14ac:dyDescent="0.3">
      <c r="A55" s="7" t="s">
        <v>82</v>
      </c>
      <c r="B55" s="14" t="s">
        <v>83</v>
      </c>
      <c r="C55" s="7"/>
      <c r="D55" s="7"/>
      <c r="E55" s="23"/>
      <c r="F55" s="6"/>
    </row>
    <row r="56" spans="1:6" ht="47.25" x14ac:dyDescent="0.3">
      <c r="A56" s="5"/>
      <c r="B56" s="16" t="s">
        <v>166</v>
      </c>
      <c r="C56" s="5" t="s">
        <v>84</v>
      </c>
      <c r="D56" s="5" t="s">
        <v>85</v>
      </c>
      <c r="E56" s="21">
        <v>10</v>
      </c>
      <c r="F56" s="6"/>
    </row>
    <row r="57" spans="1:6" x14ac:dyDescent="0.3">
      <c r="A57" s="5"/>
      <c r="B57" s="15" t="s">
        <v>86</v>
      </c>
      <c r="C57" s="5" t="s">
        <v>84</v>
      </c>
      <c r="D57" s="5" t="s">
        <v>87</v>
      </c>
      <c r="E57" s="21">
        <v>40</v>
      </c>
      <c r="F57" s="6"/>
    </row>
    <row r="58" spans="1:6" x14ac:dyDescent="0.3">
      <c r="A58" s="5"/>
      <c r="B58" s="15" t="s">
        <v>88</v>
      </c>
      <c r="C58" s="5" t="s">
        <v>84</v>
      </c>
      <c r="D58" s="5" t="s">
        <v>89</v>
      </c>
      <c r="E58" s="21">
        <v>55</v>
      </c>
      <c r="F58" s="6"/>
    </row>
    <row r="59" spans="1:6" ht="31.5" x14ac:dyDescent="0.3">
      <c r="A59" s="5"/>
      <c r="B59" s="15" t="s">
        <v>143</v>
      </c>
      <c r="C59" s="5" t="s">
        <v>141</v>
      </c>
      <c r="D59" s="5" t="s">
        <v>14</v>
      </c>
      <c r="E59" s="21">
        <v>140</v>
      </c>
      <c r="F59" s="6"/>
    </row>
    <row r="60" spans="1:6" ht="31.5" x14ac:dyDescent="0.3">
      <c r="A60" s="7"/>
      <c r="B60" s="15" t="s">
        <v>90</v>
      </c>
      <c r="C60" s="383" t="s">
        <v>61</v>
      </c>
      <c r="D60" s="383"/>
      <c r="E60" s="383"/>
      <c r="F60" s="383"/>
    </row>
    <row r="61" spans="1:6" x14ac:dyDescent="0.3">
      <c r="A61" s="7" t="s">
        <v>91</v>
      </c>
      <c r="B61" s="14" t="s">
        <v>92</v>
      </c>
      <c r="C61" s="6"/>
      <c r="D61" s="6"/>
      <c r="E61" s="22"/>
      <c r="F61" s="6"/>
    </row>
    <row r="62" spans="1:6" ht="31.5" x14ac:dyDescent="0.3">
      <c r="A62" s="7"/>
      <c r="B62" s="15" t="s">
        <v>93</v>
      </c>
      <c r="C62" s="5" t="s">
        <v>140</v>
      </c>
      <c r="D62" s="5" t="s">
        <v>35</v>
      </c>
      <c r="E62" s="21">
        <v>210</v>
      </c>
      <c r="F62" s="6"/>
    </row>
    <row r="63" spans="1:6" ht="40.5" customHeight="1" x14ac:dyDescent="0.3">
      <c r="A63" s="7"/>
      <c r="B63" s="15" t="s">
        <v>94</v>
      </c>
      <c r="C63" s="383" t="s">
        <v>61</v>
      </c>
      <c r="D63" s="383"/>
      <c r="E63" s="383"/>
      <c r="F63" s="383"/>
    </row>
    <row r="64" spans="1:6" ht="47.25" x14ac:dyDescent="0.3">
      <c r="A64" s="7" t="s">
        <v>95</v>
      </c>
      <c r="B64" s="14" t="s">
        <v>96</v>
      </c>
      <c r="C64" s="6"/>
      <c r="D64" s="6"/>
      <c r="E64" s="22"/>
      <c r="F64" s="6"/>
    </row>
    <row r="65" spans="1:6" x14ac:dyDescent="0.3">
      <c r="A65" s="5"/>
      <c r="B65" s="15" t="s">
        <v>97</v>
      </c>
      <c r="C65" s="5" t="s">
        <v>140</v>
      </c>
      <c r="D65" s="5" t="s">
        <v>54</v>
      </c>
      <c r="E65" s="21">
        <v>180</v>
      </c>
      <c r="F65" s="6"/>
    </row>
    <row r="66" spans="1:6" x14ac:dyDescent="0.3">
      <c r="A66" s="5"/>
      <c r="B66" s="15" t="s">
        <v>98</v>
      </c>
      <c r="C66" s="5" t="s">
        <v>140</v>
      </c>
      <c r="D66" s="5" t="s">
        <v>99</v>
      </c>
      <c r="E66" s="21">
        <v>165</v>
      </c>
      <c r="F66" s="6"/>
    </row>
    <row r="67" spans="1:6" x14ac:dyDescent="0.3">
      <c r="A67" s="5"/>
      <c r="B67" s="15" t="s">
        <v>67</v>
      </c>
      <c r="C67" s="5" t="s">
        <v>140</v>
      </c>
      <c r="D67" s="5" t="s">
        <v>79</v>
      </c>
      <c r="E67" s="21">
        <v>150</v>
      </c>
      <c r="F67" s="6"/>
    </row>
    <row r="68" spans="1:6" x14ac:dyDescent="0.3">
      <c r="A68" s="5"/>
      <c r="B68" s="15" t="s">
        <v>147</v>
      </c>
      <c r="C68" s="5" t="s">
        <v>140</v>
      </c>
      <c r="D68" s="5" t="s">
        <v>73</v>
      </c>
      <c r="E68" s="21">
        <v>125</v>
      </c>
      <c r="F68" s="6"/>
    </row>
    <row r="69" spans="1:6" x14ac:dyDescent="0.3">
      <c r="A69" s="5"/>
      <c r="B69" s="15" t="s">
        <v>100</v>
      </c>
      <c r="C69" s="5" t="s">
        <v>140</v>
      </c>
      <c r="D69" s="5" t="s">
        <v>68</v>
      </c>
      <c r="E69" s="21">
        <v>70</v>
      </c>
      <c r="F69" s="6"/>
    </row>
    <row r="70" spans="1:6" ht="31.5" x14ac:dyDescent="0.3">
      <c r="A70" s="7" t="s">
        <v>101</v>
      </c>
      <c r="B70" s="14" t="s">
        <v>102</v>
      </c>
      <c r="C70" s="5"/>
      <c r="D70" s="5"/>
      <c r="E70" s="21"/>
      <c r="F70" s="6"/>
    </row>
    <row r="71" spans="1:6" x14ac:dyDescent="0.3">
      <c r="A71" s="7"/>
      <c r="B71" s="15" t="s">
        <v>103</v>
      </c>
      <c r="C71" s="5" t="s">
        <v>140</v>
      </c>
      <c r="D71" s="5" t="s">
        <v>29</v>
      </c>
      <c r="E71" s="21">
        <v>90</v>
      </c>
      <c r="F71" s="6"/>
    </row>
    <row r="72" spans="1:6" x14ac:dyDescent="0.3">
      <c r="A72" s="7"/>
      <c r="B72" s="15" t="s">
        <v>104</v>
      </c>
      <c r="C72" s="5" t="s">
        <v>140</v>
      </c>
      <c r="D72" s="5" t="s">
        <v>105</v>
      </c>
      <c r="E72" s="21">
        <v>80</v>
      </c>
      <c r="F72" s="6"/>
    </row>
    <row r="73" spans="1:6" x14ac:dyDescent="0.3">
      <c r="A73" s="7"/>
      <c r="B73" s="15" t="s">
        <v>106</v>
      </c>
      <c r="C73" s="5" t="s">
        <v>140</v>
      </c>
      <c r="D73" s="5" t="s">
        <v>107</v>
      </c>
      <c r="E73" s="21">
        <v>70</v>
      </c>
      <c r="F73" s="6"/>
    </row>
    <row r="74" spans="1:6" x14ac:dyDescent="0.3">
      <c r="A74" s="4">
        <v>5</v>
      </c>
      <c r="B74" s="13" t="s">
        <v>108</v>
      </c>
      <c r="C74" s="6"/>
      <c r="D74" s="6"/>
      <c r="E74" s="22"/>
      <c r="F74" s="6"/>
    </row>
    <row r="75" spans="1:6" ht="31.5" x14ac:dyDescent="0.3">
      <c r="A75" s="5"/>
      <c r="B75" s="15" t="s">
        <v>109</v>
      </c>
      <c r="C75" s="5" t="s">
        <v>140</v>
      </c>
      <c r="D75" s="5" t="s">
        <v>22</v>
      </c>
      <c r="E75" s="21">
        <v>95</v>
      </c>
      <c r="F75" s="6"/>
    </row>
    <row r="76" spans="1:6" ht="31.5" x14ac:dyDescent="0.3">
      <c r="A76" s="5"/>
      <c r="B76" s="15" t="s">
        <v>110</v>
      </c>
      <c r="C76" s="5" t="s">
        <v>140</v>
      </c>
      <c r="D76" s="5" t="s">
        <v>22</v>
      </c>
      <c r="E76" s="21">
        <v>95</v>
      </c>
      <c r="F76" s="6"/>
    </row>
    <row r="77" spans="1:6" ht="31.5" x14ac:dyDescent="0.3">
      <c r="A77" s="5"/>
      <c r="B77" s="15" t="s">
        <v>111</v>
      </c>
      <c r="C77" s="5" t="s">
        <v>140</v>
      </c>
      <c r="D77" s="5" t="s">
        <v>79</v>
      </c>
      <c r="E77" s="21">
        <v>150</v>
      </c>
      <c r="F77" s="6"/>
    </row>
    <row r="78" spans="1:6" ht="76.5" customHeight="1" x14ac:dyDescent="0.3">
      <c r="A78" s="4">
        <v>6</v>
      </c>
      <c r="B78" s="13" t="s">
        <v>167</v>
      </c>
      <c r="C78" s="5"/>
      <c r="D78" s="5"/>
      <c r="E78" s="21"/>
      <c r="F78" s="6"/>
    </row>
    <row r="79" spans="1:6" ht="47.25" x14ac:dyDescent="0.3">
      <c r="A79" s="5"/>
      <c r="B79" s="15" t="s">
        <v>161</v>
      </c>
      <c r="C79" s="383" t="s">
        <v>112</v>
      </c>
      <c r="D79" s="383"/>
      <c r="E79" s="383"/>
      <c r="F79" s="383"/>
    </row>
    <row r="80" spans="1:6" ht="31.5" x14ac:dyDescent="0.3">
      <c r="A80" s="5"/>
      <c r="B80" s="15" t="s">
        <v>113</v>
      </c>
      <c r="C80" s="5" t="s">
        <v>114</v>
      </c>
      <c r="D80" s="5" t="s">
        <v>68</v>
      </c>
      <c r="E80" s="21"/>
      <c r="F80" s="9" t="s">
        <v>115</v>
      </c>
    </row>
    <row r="81" spans="1:6" ht="31.5" x14ac:dyDescent="0.3">
      <c r="A81" s="5"/>
      <c r="B81" s="15" t="s">
        <v>116</v>
      </c>
      <c r="C81" s="5" t="s">
        <v>140</v>
      </c>
      <c r="D81" s="5" t="s">
        <v>117</v>
      </c>
      <c r="E81" s="21">
        <v>35</v>
      </c>
      <c r="F81" s="6"/>
    </row>
    <row r="82" spans="1:6" x14ac:dyDescent="0.3">
      <c r="A82" s="5"/>
      <c r="B82" s="15" t="s">
        <v>118</v>
      </c>
      <c r="C82" s="5"/>
      <c r="D82" s="5"/>
      <c r="E82" s="21"/>
      <c r="F82" s="6"/>
    </row>
    <row r="83" spans="1:6" x14ac:dyDescent="0.3">
      <c r="A83" s="5"/>
      <c r="B83" s="15" t="s">
        <v>119</v>
      </c>
      <c r="C83" s="5" t="s">
        <v>120</v>
      </c>
      <c r="D83" s="5" t="s">
        <v>79</v>
      </c>
      <c r="E83" s="21">
        <v>150</v>
      </c>
      <c r="F83" s="6"/>
    </row>
    <row r="84" spans="1:6" x14ac:dyDescent="0.3">
      <c r="A84" s="5"/>
      <c r="B84" s="15" t="s">
        <v>121</v>
      </c>
      <c r="C84" s="5" t="s">
        <v>120</v>
      </c>
      <c r="D84" s="5" t="s">
        <v>35</v>
      </c>
      <c r="E84" s="21">
        <v>210</v>
      </c>
      <c r="F84" s="6"/>
    </row>
    <row r="85" spans="1:6" x14ac:dyDescent="0.3">
      <c r="A85" s="5"/>
      <c r="B85" s="15" t="s">
        <v>122</v>
      </c>
      <c r="C85" s="5" t="s">
        <v>120</v>
      </c>
      <c r="D85" s="5" t="s">
        <v>68</v>
      </c>
      <c r="E85" s="21">
        <v>70</v>
      </c>
      <c r="F85" s="6"/>
    </row>
    <row r="86" spans="1:6" x14ac:dyDescent="0.3">
      <c r="A86" s="5"/>
      <c r="B86" s="15" t="s">
        <v>123</v>
      </c>
      <c r="C86" s="5" t="s">
        <v>140</v>
      </c>
      <c r="D86" s="5" t="s">
        <v>14</v>
      </c>
      <c r="E86" s="21">
        <v>140</v>
      </c>
      <c r="F86" s="6"/>
    </row>
    <row r="87" spans="1:6" ht="33.75" customHeight="1" x14ac:dyDescent="0.3">
      <c r="A87" s="5"/>
      <c r="B87" s="15" t="s">
        <v>124</v>
      </c>
      <c r="C87" s="5" t="s">
        <v>7</v>
      </c>
      <c r="D87" s="5" t="s">
        <v>35</v>
      </c>
      <c r="E87" s="21"/>
      <c r="F87" s="6"/>
    </row>
    <row r="88" spans="1:6" ht="53.25" customHeight="1" x14ac:dyDescent="0.3">
      <c r="A88" s="5"/>
      <c r="B88" s="15" t="s">
        <v>125</v>
      </c>
      <c r="C88" s="383" t="s">
        <v>126</v>
      </c>
      <c r="D88" s="383"/>
      <c r="E88" s="383"/>
      <c r="F88" s="383"/>
    </row>
    <row r="89" spans="1:6" ht="47.25" x14ac:dyDescent="0.3">
      <c r="A89" s="5"/>
      <c r="B89" s="15" t="s">
        <v>127</v>
      </c>
      <c r="C89" s="383" t="s">
        <v>128</v>
      </c>
      <c r="D89" s="383"/>
      <c r="E89" s="383"/>
      <c r="F89" s="383"/>
    </row>
    <row r="90" spans="1:6" ht="42.75" customHeight="1" x14ac:dyDescent="0.3">
      <c r="A90" s="5"/>
      <c r="B90" s="15" t="s">
        <v>129</v>
      </c>
      <c r="C90" s="383"/>
      <c r="D90" s="383"/>
      <c r="E90" s="383"/>
      <c r="F90" s="383"/>
    </row>
    <row r="91" spans="1:6" x14ac:dyDescent="0.3">
      <c r="A91" s="4" t="s">
        <v>130</v>
      </c>
      <c r="B91" s="13" t="s">
        <v>131</v>
      </c>
      <c r="C91" s="6"/>
      <c r="D91" s="6"/>
      <c r="E91" s="22"/>
      <c r="F91" s="6"/>
    </row>
    <row r="92" spans="1:6" ht="31.5" x14ac:dyDescent="0.3">
      <c r="A92" s="4"/>
      <c r="B92" s="17" t="s">
        <v>132</v>
      </c>
      <c r="C92" s="6"/>
      <c r="D92" s="6"/>
      <c r="E92" s="22"/>
      <c r="F92" s="383" t="s">
        <v>133</v>
      </c>
    </row>
    <row r="93" spans="1:6" x14ac:dyDescent="0.3">
      <c r="A93" s="4"/>
      <c r="B93" s="15" t="s">
        <v>163</v>
      </c>
      <c r="C93" s="5" t="s">
        <v>140</v>
      </c>
      <c r="D93" s="5" t="s">
        <v>54</v>
      </c>
      <c r="E93" s="21">
        <v>180</v>
      </c>
      <c r="F93" s="383"/>
    </row>
    <row r="94" spans="1:6" x14ac:dyDescent="0.3">
      <c r="A94" s="4"/>
      <c r="B94" s="15" t="s">
        <v>134</v>
      </c>
      <c r="C94" s="5" t="s">
        <v>140</v>
      </c>
      <c r="D94" s="5" t="s">
        <v>73</v>
      </c>
      <c r="E94" s="24">
        <v>125</v>
      </c>
      <c r="F94" s="383"/>
    </row>
    <row r="95" spans="1:6" x14ac:dyDescent="0.3">
      <c r="A95" s="4"/>
      <c r="B95" s="15" t="s">
        <v>135</v>
      </c>
      <c r="C95" s="5" t="s">
        <v>140</v>
      </c>
      <c r="D95" s="5" t="s">
        <v>79</v>
      </c>
      <c r="E95" s="21">
        <v>150</v>
      </c>
      <c r="F95" s="383"/>
    </row>
    <row r="96" spans="1:6" ht="47.25" x14ac:dyDescent="0.3">
      <c r="A96" s="4"/>
      <c r="B96" s="17" t="s">
        <v>136</v>
      </c>
      <c r="C96" s="5" t="s">
        <v>142</v>
      </c>
      <c r="D96" s="5" t="s">
        <v>137</v>
      </c>
      <c r="E96" s="21">
        <v>690</v>
      </c>
      <c r="F96" s="9" t="s">
        <v>138</v>
      </c>
    </row>
    <row r="97" spans="1:6" ht="63" x14ac:dyDescent="0.3">
      <c r="A97" s="4"/>
      <c r="B97" s="15" t="s">
        <v>158</v>
      </c>
      <c r="C97" s="383" t="s">
        <v>139</v>
      </c>
      <c r="D97" s="383"/>
      <c r="E97" s="383"/>
      <c r="F97" s="383"/>
    </row>
    <row r="98" spans="1:6" x14ac:dyDescent="0.3">
      <c r="A98" s="2"/>
    </row>
    <row r="99" spans="1:6" x14ac:dyDescent="0.3">
      <c r="A99" s="3"/>
    </row>
  </sheetData>
  <mergeCells count="13">
    <mergeCell ref="C89:F90"/>
    <mergeCell ref="F92:F95"/>
    <mergeCell ref="C97:F97"/>
    <mergeCell ref="A1:F1"/>
    <mergeCell ref="F26:F28"/>
    <mergeCell ref="C36:F36"/>
    <mergeCell ref="C60:F60"/>
    <mergeCell ref="C63:F63"/>
    <mergeCell ref="C79:F79"/>
    <mergeCell ref="C88:F88"/>
    <mergeCell ref="C15:F15"/>
    <mergeCell ref="C4:F4"/>
    <mergeCell ref="F5:F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171"/>
  <sheetViews>
    <sheetView showZeros="0" tabSelected="1" topLeftCell="A108" zoomScale="85" zoomScaleNormal="85" zoomScalePageLayoutView="130" workbookViewId="0">
      <selection activeCell="B119" sqref="B119"/>
    </sheetView>
  </sheetViews>
  <sheetFormatPr defaultColWidth="8.88671875" defaultRowHeight="18.75" x14ac:dyDescent="0.3"/>
  <cols>
    <col min="1" max="1" width="5.33203125" style="170" bestFit="1" customWidth="1"/>
    <col min="2" max="2" width="43" style="171" customWidth="1"/>
    <col min="3" max="3" width="10.109375" style="170" customWidth="1"/>
    <col min="4" max="4" width="7.44140625" style="170" hidden="1" customWidth="1"/>
    <col min="5" max="5" width="6.44140625" style="170" hidden="1" customWidth="1"/>
    <col min="6" max="6" width="8" style="170" hidden="1" customWidth="1"/>
    <col min="7" max="7" width="9.77734375" style="170" hidden="1" customWidth="1"/>
    <col min="8" max="10" width="9.109375" style="170" hidden="1" customWidth="1"/>
    <col min="11" max="11" width="9.109375" style="136" hidden="1" customWidth="1"/>
    <col min="12" max="12" width="9.5546875" style="136" hidden="1" customWidth="1"/>
    <col min="13" max="13" width="37.88671875" style="143" hidden="1" customWidth="1"/>
    <col min="14" max="14" width="9.109375" style="143" hidden="1" customWidth="1"/>
    <col min="15" max="15" width="9.109375" style="219" customWidth="1"/>
    <col min="16" max="17" width="9.109375" style="143" hidden="1" customWidth="1"/>
    <col min="18" max="18" width="6.88671875" style="143" customWidth="1"/>
    <col min="19" max="19" width="33.21875" style="143" hidden="1" customWidth="1"/>
    <col min="20" max="20" width="12.21875" style="143" customWidth="1"/>
    <col min="21" max="21" width="6.6640625" style="181" hidden="1" customWidth="1"/>
    <col min="22" max="22" width="7" style="181" hidden="1" customWidth="1"/>
    <col min="23" max="23" width="6.21875" style="181" hidden="1" customWidth="1"/>
    <col min="24" max="24" width="6.44140625" style="128" hidden="1" customWidth="1"/>
    <col min="25" max="25" width="8.88671875" style="128" hidden="1" customWidth="1"/>
    <col min="26" max="26" width="9.6640625" style="128" hidden="1" customWidth="1"/>
    <col min="27" max="29" width="9.77734375" style="128" hidden="1" customWidth="1"/>
    <col min="30" max="30" width="10.77734375" style="128" hidden="1" customWidth="1"/>
    <col min="31" max="33" width="9.77734375" style="128" hidden="1" customWidth="1"/>
    <col min="34" max="48" width="0" style="128" hidden="1" customWidth="1"/>
    <col min="49" max="16384" width="8.88671875" style="128"/>
  </cols>
  <sheetData>
    <row r="1" spans="1:33" ht="75.75" customHeight="1" x14ac:dyDescent="0.3">
      <c r="A1" s="344" t="s">
        <v>533</v>
      </c>
      <c r="B1" s="344"/>
      <c r="C1" s="344"/>
      <c r="D1" s="344"/>
      <c r="E1" s="344"/>
      <c r="F1" s="344"/>
      <c r="G1" s="344"/>
      <c r="H1" s="344"/>
      <c r="I1" s="344"/>
      <c r="J1" s="344"/>
      <c r="K1" s="344"/>
      <c r="L1" s="344"/>
      <c r="M1" s="344"/>
      <c r="N1" s="344"/>
      <c r="O1" s="344"/>
      <c r="P1" s="344"/>
      <c r="Q1" s="344"/>
      <c r="R1" s="344"/>
      <c r="S1" s="344"/>
      <c r="T1" s="193"/>
    </row>
    <row r="2" spans="1:33" ht="20.25" customHeight="1" x14ac:dyDescent="0.3">
      <c r="A2" s="348" t="s">
        <v>568</v>
      </c>
      <c r="B2" s="348"/>
      <c r="C2" s="348"/>
      <c r="D2" s="348"/>
      <c r="E2" s="348"/>
      <c r="F2" s="348"/>
      <c r="G2" s="348"/>
      <c r="H2" s="348"/>
      <c r="I2" s="348"/>
      <c r="J2" s="348"/>
      <c r="K2" s="348"/>
      <c r="L2" s="348"/>
      <c r="M2" s="348"/>
      <c r="N2" s="348"/>
      <c r="O2" s="348"/>
      <c r="P2" s="348"/>
      <c r="Q2" s="348"/>
      <c r="R2" s="348"/>
      <c r="S2" s="348"/>
      <c r="T2" s="194"/>
      <c r="U2" s="190"/>
      <c r="V2" s="190"/>
      <c r="W2" s="190"/>
      <c r="X2" s="190"/>
    </row>
    <row r="3" spans="1:33" ht="18" customHeight="1" x14ac:dyDescent="0.3">
      <c r="A3" s="142"/>
      <c r="B3" s="142"/>
      <c r="C3" s="142"/>
      <c r="D3" s="142"/>
      <c r="E3" s="142"/>
      <c r="F3" s="142"/>
      <c r="G3" s="195" t="s">
        <v>389</v>
      </c>
      <c r="H3" s="142"/>
      <c r="I3" s="142"/>
      <c r="J3" s="142"/>
      <c r="K3" s="132"/>
      <c r="L3" s="132"/>
    </row>
    <row r="4" spans="1:33" s="147" customFormat="1" ht="15.75" hidden="1" customHeight="1" x14ac:dyDescent="0.25">
      <c r="A4" s="144"/>
      <c r="B4" s="300" t="s">
        <v>309</v>
      </c>
      <c r="C4" s="300" t="s">
        <v>310</v>
      </c>
      <c r="D4" s="144"/>
      <c r="E4" s="144"/>
      <c r="F4" s="144"/>
      <c r="G4" s="144"/>
      <c r="H4" s="144"/>
      <c r="I4" s="144"/>
      <c r="J4" s="144"/>
      <c r="K4" s="133"/>
      <c r="L4" s="133"/>
      <c r="M4" s="146"/>
      <c r="N4" s="146"/>
      <c r="O4" s="220"/>
      <c r="P4" s="146"/>
      <c r="Q4" s="146"/>
      <c r="R4" s="146"/>
      <c r="S4" s="146"/>
      <c r="T4" s="146"/>
      <c r="U4" s="181"/>
      <c r="V4" s="181"/>
      <c r="W4" s="181"/>
    </row>
    <row r="5" spans="1:33" s="147" customFormat="1" ht="15.75" hidden="1" customHeight="1" x14ac:dyDescent="0.25">
      <c r="A5" s="144"/>
      <c r="B5" s="148" t="s">
        <v>321</v>
      </c>
      <c r="C5" s="134">
        <v>2000</v>
      </c>
      <c r="D5" s="144"/>
      <c r="E5" s="144"/>
      <c r="F5" s="144"/>
      <c r="G5" s="144"/>
      <c r="H5" s="144"/>
      <c r="I5" s="144"/>
      <c r="J5" s="144"/>
      <c r="K5" s="133"/>
      <c r="L5" s="133"/>
      <c r="M5" s="146"/>
      <c r="N5" s="146"/>
      <c r="O5" s="220"/>
      <c r="P5" s="146"/>
      <c r="Q5" s="146"/>
      <c r="R5" s="146"/>
      <c r="S5" s="146"/>
      <c r="T5" s="146"/>
      <c r="U5" s="181"/>
      <c r="V5" s="181"/>
      <c r="W5" s="181"/>
    </row>
    <row r="6" spans="1:33" s="147" customFormat="1" ht="15.75" hidden="1" customHeight="1" x14ac:dyDescent="0.25">
      <c r="A6" s="144"/>
      <c r="B6" s="148" t="s">
        <v>322</v>
      </c>
      <c r="C6" s="134">
        <v>1500</v>
      </c>
      <c r="D6" s="144"/>
      <c r="E6" s="144"/>
      <c r="F6" s="144"/>
      <c r="G6" s="144"/>
      <c r="H6" s="144"/>
      <c r="I6" s="144"/>
      <c r="J6" s="144"/>
      <c r="K6" s="133"/>
      <c r="L6" s="133"/>
      <c r="M6" s="146"/>
      <c r="N6" s="146"/>
      <c r="O6" s="220"/>
      <c r="P6" s="146"/>
      <c r="Q6" s="146"/>
      <c r="R6" s="146"/>
      <c r="S6" s="146"/>
      <c r="T6" s="146"/>
      <c r="U6" s="181"/>
      <c r="V6" s="181"/>
      <c r="W6" s="181"/>
    </row>
    <row r="7" spans="1:33" s="147" customFormat="1" ht="15.75" hidden="1" customHeight="1" x14ac:dyDescent="0.25">
      <c r="A7" s="144"/>
      <c r="B7" s="148" t="s">
        <v>307</v>
      </c>
      <c r="C7" s="134">
        <v>1000</v>
      </c>
      <c r="D7" s="144"/>
      <c r="E7" s="144"/>
      <c r="F7" s="144"/>
      <c r="G7" s="144"/>
      <c r="H7" s="144"/>
      <c r="I7" s="144"/>
      <c r="J7" s="144"/>
      <c r="K7" s="133"/>
      <c r="L7" s="133"/>
      <c r="M7" s="146"/>
      <c r="N7" s="146"/>
      <c r="O7" s="220"/>
      <c r="P7" s="146"/>
      <c r="Q7" s="146"/>
      <c r="R7" s="146"/>
      <c r="S7" s="146"/>
      <c r="T7" s="146"/>
      <c r="U7" s="181"/>
      <c r="V7" s="181"/>
      <c r="W7" s="181"/>
    </row>
    <row r="8" spans="1:33" s="147" customFormat="1" ht="15.75" hidden="1" customHeight="1" x14ac:dyDescent="0.25">
      <c r="A8" s="144"/>
      <c r="B8" s="148" t="s">
        <v>308</v>
      </c>
      <c r="C8" s="134">
        <v>750</v>
      </c>
      <c r="D8" s="144"/>
      <c r="E8" s="144"/>
      <c r="F8" s="144"/>
      <c r="G8" s="144"/>
      <c r="H8" s="144"/>
      <c r="I8" s="144"/>
      <c r="J8" s="144"/>
      <c r="K8" s="133"/>
      <c r="L8" s="133"/>
      <c r="M8" s="146"/>
      <c r="N8" s="146"/>
      <c r="O8" s="220"/>
      <c r="P8" s="146"/>
      <c r="Q8" s="146"/>
      <c r="R8" s="146"/>
      <c r="S8" s="146"/>
      <c r="T8" s="146"/>
      <c r="U8" s="181"/>
      <c r="V8" s="181"/>
      <c r="W8" s="181"/>
    </row>
    <row r="9" spans="1:33" ht="19.5" customHeight="1" x14ac:dyDescent="0.3">
      <c r="A9" s="142"/>
      <c r="B9" s="142"/>
      <c r="C9" s="142"/>
      <c r="D9" s="142"/>
      <c r="E9" s="142"/>
      <c r="F9" s="142"/>
      <c r="G9" s="142"/>
      <c r="H9" s="142"/>
      <c r="I9" s="142"/>
      <c r="J9" s="142"/>
      <c r="K9" s="132"/>
      <c r="L9" s="221"/>
      <c r="M9" s="146" t="s">
        <v>268</v>
      </c>
      <c r="N9" s="146"/>
      <c r="O9" s="220"/>
      <c r="P9" s="146"/>
      <c r="Q9" s="146"/>
      <c r="R9" s="222" t="s">
        <v>268</v>
      </c>
      <c r="T9" s="146"/>
    </row>
    <row r="10" spans="1:33" s="151" customFormat="1" ht="15.75" x14ac:dyDescent="0.25">
      <c r="A10" s="346" t="s">
        <v>0</v>
      </c>
      <c r="B10" s="346" t="s">
        <v>1</v>
      </c>
      <c r="C10" s="346" t="s">
        <v>2</v>
      </c>
      <c r="D10" s="349" t="s">
        <v>338</v>
      </c>
      <c r="E10" s="349" t="s">
        <v>399</v>
      </c>
      <c r="F10" s="349" t="s">
        <v>388</v>
      </c>
      <c r="G10" s="345" t="s">
        <v>396</v>
      </c>
      <c r="H10" s="345"/>
      <c r="I10" s="345"/>
      <c r="J10" s="345"/>
      <c r="K10" s="345"/>
      <c r="L10" s="345" t="s">
        <v>434</v>
      </c>
      <c r="M10" s="350" t="s">
        <v>460</v>
      </c>
      <c r="N10" s="346" t="s">
        <v>433</v>
      </c>
      <c r="O10" s="351" t="s">
        <v>470</v>
      </c>
      <c r="P10" s="301"/>
      <c r="Q10" s="351" t="s">
        <v>3</v>
      </c>
      <c r="R10" s="351" t="s">
        <v>3</v>
      </c>
      <c r="S10" s="345" t="s">
        <v>469</v>
      </c>
      <c r="U10" s="182"/>
      <c r="V10" s="182"/>
      <c r="W10" s="182"/>
      <c r="Z10" s="353" t="s">
        <v>443</v>
      </c>
      <c r="AA10" s="353" t="s">
        <v>446</v>
      </c>
      <c r="AB10" s="353" t="s">
        <v>437</v>
      </c>
      <c r="AC10" s="353" t="s">
        <v>438</v>
      </c>
      <c r="AD10" s="353" t="s">
        <v>439</v>
      </c>
      <c r="AE10" s="353" t="s">
        <v>440</v>
      </c>
      <c r="AF10" s="353" t="s">
        <v>441</v>
      </c>
      <c r="AG10" s="353" t="s">
        <v>442</v>
      </c>
    </row>
    <row r="11" spans="1:33" s="151" customFormat="1" ht="18" customHeight="1" x14ac:dyDescent="0.25">
      <c r="A11" s="346"/>
      <c r="B11" s="346"/>
      <c r="C11" s="346"/>
      <c r="D11" s="349"/>
      <c r="E11" s="349"/>
      <c r="F11" s="349"/>
      <c r="G11" s="299" t="s">
        <v>421</v>
      </c>
      <c r="H11" s="299" t="s">
        <v>422</v>
      </c>
      <c r="I11" s="299" t="s">
        <v>423</v>
      </c>
      <c r="J11" s="299" t="s">
        <v>424</v>
      </c>
      <c r="K11" s="299" t="s">
        <v>425</v>
      </c>
      <c r="L11" s="345"/>
      <c r="M11" s="350"/>
      <c r="N11" s="346"/>
      <c r="O11" s="352"/>
      <c r="P11" s="302"/>
      <c r="Q11" s="352"/>
      <c r="R11" s="352"/>
      <c r="S11" s="345"/>
      <c r="U11" s="182"/>
      <c r="V11" s="182"/>
      <c r="W11" s="182"/>
      <c r="Z11" s="353"/>
      <c r="AA11" s="353"/>
      <c r="AB11" s="353"/>
      <c r="AC11" s="353"/>
      <c r="AD11" s="353"/>
      <c r="AE11" s="353"/>
      <c r="AF11" s="353"/>
      <c r="AG11" s="353"/>
    </row>
    <row r="12" spans="1:33" s="151" customFormat="1" ht="30" customHeight="1" x14ac:dyDescent="0.25">
      <c r="A12" s="297" t="s">
        <v>549</v>
      </c>
      <c r="B12" s="223" t="s">
        <v>562</v>
      </c>
      <c r="C12" s="297"/>
      <c r="D12" s="299"/>
      <c r="E12" s="299"/>
      <c r="F12" s="299"/>
      <c r="G12" s="299"/>
      <c r="H12" s="299"/>
      <c r="I12" s="299"/>
      <c r="J12" s="299"/>
      <c r="K12" s="299"/>
      <c r="L12" s="296"/>
      <c r="M12" s="300"/>
      <c r="N12" s="297"/>
      <c r="O12" s="302"/>
      <c r="P12" s="302"/>
      <c r="Q12" s="302"/>
      <c r="R12" s="302"/>
      <c r="S12" s="296"/>
      <c r="U12" s="182"/>
      <c r="V12" s="182"/>
      <c r="W12" s="182"/>
      <c r="Z12" s="303"/>
      <c r="AA12" s="303"/>
      <c r="AB12" s="303"/>
      <c r="AC12" s="303"/>
      <c r="AD12" s="303"/>
      <c r="AE12" s="303"/>
      <c r="AF12" s="303"/>
      <c r="AG12" s="303"/>
    </row>
    <row r="13" spans="1:33" x14ac:dyDescent="0.3">
      <c r="A13" s="297">
        <v>1</v>
      </c>
      <c r="B13" s="153" t="s">
        <v>184</v>
      </c>
      <c r="C13" s="297"/>
      <c r="D13" s="297"/>
      <c r="E13" s="297"/>
      <c r="F13" s="297"/>
      <c r="G13" s="297"/>
      <c r="H13" s="297"/>
      <c r="I13" s="297"/>
      <c r="J13" s="297"/>
      <c r="K13" s="117"/>
      <c r="L13" s="117"/>
      <c r="M13" s="196"/>
      <c r="N13" s="223"/>
      <c r="O13" s="126"/>
      <c r="P13" s="223"/>
      <c r="Q13" s="223"/>
      <c r="R13" s="223"/>
      <c r="S13" s="223"/>
      <c r="T13" s="224"/>
    </row>
    <row r="14" spans="1:33" x14ac:dyDescent="0.3">
      <c r="A14" s="122" t="s">
        <v>5</v>
      </c>
      <c r="B14" s="123" t="s">
        <v>178</v>
      </c>
      <c r="C14" s="62"/>
      <c r="D14" s="62"/>
      <c r="E14" s="62"/>
      <c r="F14" s="62"/>
      <c r="G14" s="62"/>
      <c r="H14" s="62"/>
      <c r="I14" s="62"/>
      <c r="J14" s="62"/>
      <c r="K14" s="62"/>
      <c r="L14" s="62"/>
      <c r="M14" s="123"/>
      <c r="N14" s="123"/>
      <c r="O14" s="225"/>
      <c r="P14" s="123"/>
      <c r="Q14" s="123"/>
      <c r="R14" s="123"/>
      <c r="S14" s="123"/>
      <c r="T14" s="226"/>
    </row>
    <row r="15" spans="1:33" x14ac:dyDescent="0.3">
      <c r="A15" s="126" t="s">
        <v>258</v>
      </c>
      <c r="B15" s="129" t="s">
        <v>316</v>
      </c>
      <c r="C15" s="126" t="s">
        <v>140</v>
      </c>
      <c r="D15" s="126">
        <v>350</v>
      </c>
      <c r="E15" s="126">
        <v>320</v>
      </c>
      <c r="F15" s="191">
        <f>C5</f>
        <v>2000</v>
      </c>
      <c r="G15" s="191">
        <f>ROUND($F15*0.3,3)</f>
        <v>600</v>
      </c>
      <c r="H15" s="191">
        <f>ROUND($F15*0.4,3)</f>
        <v>800</v>
      </c>
      <c r="I15" s="191">
        <f>ROUND($F15*0.6,3)</f>
        <v>1200</v>
      </c>
      <c r="J15" s="191">
        <f>ROUND($F15*0.8,3)</f>
        <v>1600</v>
      </c>
      <c r="K15" s="191">
        <f>ROUND($F15*1,3)</f>
        <v>2000</v>
      </c>
      <c r="L15" s="191">
        <f>G15</f>
        <v>600</v>
      </c>
      <c r="M15" s="179" t="s">
        <v>430</v>
      </c>
      <c r="N15" s="227">
        <f>L15</f>
        <v>600</v>
      </c>
      <c r="O15" s="191">
        <v>600</v>
      </c>
      <c r="P15" s="228">
        <f>O15/F15*100</f>
        <v>30</v>
      </c>
      <c r="Q15" s="228"/>
      <c r="R15" s="228"/>
      <c r="S15" s="179" t="s">
        <v>430</v>
      </c>
      <c r="T15" s="229"/>
      <c r="U15" s="185">
        <f t="shared" ref="U15:U20" si="0">(K15/F15)*100</f>
        <v>100</v>
      </c>
      <c r="V15" s="185">
        <f t="shared" ref="V15:V20" si="1">((K15-E15)/E15)*100</f>
        <v>525</v>
      </c>
      <c r="W15" s="181">
        <f t="shared" ref="W15:W20" si="2">E15*2.5</f>
        <v>800</v>
      </c>
      <c r="X15" s="189"/>
      <c r="Y15" s="189"/>
      <c r="Z15" s="128">
        <v>400</v>
      </c>
      <c r="AA15" s="128">
        <v>360</v>
      </c>
      <c r="AB15" s="128">
        <v>800</v>
      </c>
      <c r="AC15" s="128">
        <v>750</v>
      </c>
    </row>
    <row r="16" spans="1:33" x14ac:dyDescent="0.3">
      <c r="A16" s="177" t="s">
        <v>259</v>
      </c>
      <c r="B16" s="129" t="s">
        <v>342</v>
      </c>
      <c r="C16" s="126" t="s">
        <v>140</v>
      </c>
      <c r="D16" s="126">
        <v>280</v>
      </c>
      <c r="E16" s="126">
        <v>250</v>
      </c>
      <c r="F16" s="191">
        <f>C6</f>
        <v>1500</v>
      </c>
      <c r="G16" s="191">
        <f t="shared" ref="G16:G20" si="3">ROUND($F16*0.3,3)</f>
        <v>450</v>
      </c>
      <c r="H16" s="191">
        <f t="shared" ref="H16:H61" si="4">ROUND($F16*0.4,3)</f>
        <v>600</v>
      </c>
      <c r="I16" s="191">
        <f t="shared" ref="I16:I61" si="5">ROUND($F16*0.6,3)</f>
        <v>900</v>
      </c>
      <c r="J16" s="191">
        <f t="shared" ref="J16:J61" si="6">ROUND($F16*0.8,3)</f>
        <v>1200</v>
      </c>
      <c r="K16" s="191">
        <f t="shared" ref="K16:K61" si="7">ROUND($F16*1,3)</f>
        <v>1500</v>
      </c>
      <c r="L16" s="191">
        <f t="shared" ref="L16:L27" si="8">G16</f>
        <v>450</v>
      </c>
      <c r="M16" s="179" t="s">
        <v>426</v>
      </c>
      <c r="N16" s="227">
        <f t="shared" ref="N16:N19" si="9">L16</f>
        <v>450</v>
      </c>
      <c r="O16" s="191">
        <v>500</v>
      </c>
      <c r="P16" s="228">
        <f t="shared" ref="P16:P53" si="10">O16/F16*100</f>
        <v>33.333333333333329</v>
      </c>
      <c r="Q16" s="228"/>
      <c r="R16" s="228"/>
      <c r="S16" s="179" t="s">
        <v>450</v>
      </c>
      <c r="T16" s="229"/>
      <c r="U16" s="185">
        <f t="shared" si="0"/>
        <v>100</v>
      </c>
      <c r="V16" s="185">
        <f t="shared" si="1"/>
        <v>500</v>
      </c>
      <c r="W16" s="181">
        <f t="shared" si="2"/>
        <v>625</v>
      </c>
      <c r="Z16" s="128">
        <v>350</v>
      </c>
      <c r="AA16" s="128">
        <v>330</v>
      </c>
      <c r="AB16" s="128">
        <v>700</v>
      </c>
      <c r="AC16" s="128">
        <v>600</v>
      </c>
    </row>
    <row r="17" spans="1:29" x14ac:dyDescent="0.3">
      <c r="A17" s="126" t="s">
        <v>260</v>
      </c>
      <c r="B17" s="129" t="s">
        <v>233</v>
      </c>
      <c r="C17" s="126" t="s">
        <v>140</v>
      </c>
      <c r="D17" s="126">
        <v>230</v>
      </c>
      <c r="E17" s="126">
        <v>230</v>
      </c>
      <c r="F17" s="191">
        <f>C7</f>
        <v>1000</v>
      </c>
      <c r="G17" s="191">
        <f t="shared" si="3"/>
        <v>300</v>
      </c>
      <c r="H17" s="191">
        <f t="shared" si="4"/>
        <v>400</v>
      </c>
      <c r="I17" s="191">
        <f t="shared" si="5"/>
        <v>600</v>
      </c>
      <c r="J17" s="191">
        <f t="shared" si="6"/>
        <v>800</v>
      </c>
      <c r="K17" s="191">
        <f t="shared" si="7"/>
        <v>1000</v>
      </c>
      <c r="L17" s="191">
        <f t="shared" si="8"/>
        <v>300</v>
      </c>
      <c r="M17" s="179" t="s">
        <v>427</v>
      </c>
      <c r="N17" s="227">
        <f t="shared" si="9"/>
        <v>300</v>
      </c>
      <c r="O17" s="191">
        <v>420</v>
      </c>
      <c r="P17" s="228">
        <f t="shared" si="10"/>
        <v>42</v>
      </c>
      <c r="Q17" s="228"/>
      <c r="R17" s="228"/>
      <c r="S17" s="179" t="s">
        <v>449</v>
      </c>
      <c r="T17" s="229"/>
      <c r="U17" s="185">
        <f t="shared" si="0"/>
        <v>100</v>
      </c>
      <c r="V17" s="185">
        <f t="shared" si="1"/>
        <v>334.78260869565219</v>
      </c>
      <c r="W17" s="181">
        <f t="shared" si="2"/>
        <v>575</v>
      </c>
      <c r="Z17" s="128">
        <v>300</v>
      </c>
      <c r="AA17" s="128">
        <v>310</v>
      </c>
      <c r="AB17" s="128">
        <v>600</v>
      </c>
      <c r="AC17" s="128">
        <v>525</v>
      </c>
    </row>
    <row r="18" spans="1:29" x14ac:dyDescent="0.3">
      <c r="A18" s="126" t="s">
        <v>261</v>
      </c>
      <c r="B18" s="129" t="s">
        <v>546</v>
      </c>
      <c r="C18" s="126" t="s">
        <v>140</v>
      </c>
      <c r="D18" s="126">
        <v>210</v>
      </c>
      <c r="E18" s="126">
        <v>180</v>
      </c>
      <c r="F18" s="191">
        <f>C8</f>
        <v>750</v>
      </c>
      <c r="G18" s="191">
        <f t="shared" si="3"/>
        <v>225</v>
      </c>
      <c r="H18" s="191">
        <f t="shared" si="4"/>
        <v>300</v>
      </c>
      <c r="I18" s="191">
        <f t="shared" si="5"/>
        <v>450</v>
      </c>
      <c r="J18" s="191">
        <f t="shared" si="6"/>
        <v>600</v>
      </c>
      <c r="K18" s="191">
        <f t="shared" si="7"/>
        <v>750</v>
      </c>
      <c r="L18" s="191">
        <f t="shared" si="8"/>
        <v>225</v>
      </c>
      <c r="M18" s="179" t="s">
        <v>462</v>
      </c>
      <c r="N18" s="227">
        <f t="shared" si="9"/>
        <v>225</v>
      </c>
      <c r="O18" s="191">
        <v>350</v>
      </c>
      <c r="P18" s="228">
        <f t="shared" si="10"/>
        <v>46.666666666666664</v>
      </c>
      <c r="Q18" s="228"/>
      <c r="R18" s="228"/>
      <c r="S18" s="179" t="s">
        <v>448</v>
      </c>
      <c r="T18" s="229"/>
      <c r="U18" s="185">
        <f t="shared" si="0"/>
        <v>100</v>
      </c>
      <c r="V18" s="185">
        <f t="shared" si="1"/>
        <v>316.66666666666663</v>
      </c>
      <c r="W18" s="181">
        <f t="shared" si="2"/>
        <v>450</v>
      </c>
      <c r="Z18" s="128">
        <v>300</v>
      </c>
      <c r="AA18" s="128">
        <v>300</v>
      </c>
      <c r="AB18" s="128">
        <v>600</v>
      </c>
      <c r="AC18" s="128">
        <v>525</v>
      </c>
    </row>
    <row r="19" spans="1:29" x14ac:dyDescent="0.3">
      <c r="A19" s="126" t="s">
        <v>262</v>
      </c>
      <c r="B19" s="129" t="s">
        <v>539</v>
      </c>
      <c r="C19" s="126" t="s">
        <v>140</v>
      </c>
      <c r="D19" s="126">
        <v>115</v>
      </c>
      <c r="E19" s="126">
        <v>110</v>
      </c>
      <c r="F19" s="191">
        <f>C8</f>
        <v>750</v>
      </c>
      <c r="G19" s="191">
        <f t="shared" si="3"/>
        <v>225</v>
      </c>
      <c r="H19" s="191">
        <f t="shared" si="4"/>
        <v>300</v>
      </c>
      <c r="I19" s="191">
        <f t="shared" si="5"/>
        <v>450</v>
      </c>
      <c r="J19" s="191">
        <f t="shared" si="6"/>
        <v>600</v>
      </c>
      <c r="K19" s="191">
        <f t="shared" si="7"/>
        <v>750</v>
      </c>
      <c r="L19" s="191">
        <f t="shared" si="8"/>
        <v>225</v>
      </c>
      <c r="M19" s="179" t="s">
        <v>485</v>
      </c>
      <c r="N19" s="227">
        <f t="shared" si="9"/>
        <v>225</v>
      </c>
      <c r="O19" s="191">
        <v>250</v>
      </c>
      <c r="P19" s="228">
        <f t="shared" si="10"/>
        <v>33.333333333333329</v>
      </c>
      <c r="Q19" s="228"/>
      <c r="R19" s="228"/>
      <c r="S19" s="179" t="s">
        <v>447</v>
      </c>
      <c r="T19" s="229"/>
      <c r="U19" s="185">
        <f t="shared" si="0"/>
        <v>100</v>
      </c>
      <c r="V19" s="185">
        <f t="shared" si="1"/>
        <v>581.81818181818187</v>
      </c>
      <c r="W19" s="181">
        <f t="shared" si="2"/>
        <v>275</v>
      </c>
      <c r="Z19" s="128">
        <v>200</v>
      </c>
      <c r="AA19" s="128">
        <v>300</v>
      </c>
      <c r="AB19" s="128">
        <v>300</v>
      </c>
      <c r="AC19" s="128">
        <v>525</v>
      </c>
    </row>
    <row r="20" spans="1:29" x14ac:dyDescent="0.3">
      <c r="A20" s="126" t="s">
        <v>370</v>
      </c>
      <c r="B20" s="129" t="s">
        <v>537</v>
      </c>
      <c r="C20" s="126" t="s">
        <v>140</v>
      </c>
      <c r="D20" s="126"/>
      <c r="E20" s="126">
        <v>80</v>
      </c>
      <c r="F20" s="191">
        <f>C8</f>
        <v>750</v>
      </c>
      <c r="G20" s="191">
        <f t="shared" si="3"/>
        <v>225</v>
      </c>
      <c r="H20" s="191">
        <f t="shared" si="4"/>
        <v>300</v>
      </c>
      <c r="I20" s="191">
        <f t="shared" si="5"/>
        <v>450</v>
      </c>
      <c r="J20" s="191">
        <f t="shared" si="6"/>
        <v>600</v>
      </c>
      <c r="K20" s="191">
        <f t="shared" si="7"/>
        <v>750</v>
      </c>
      <c r="L20" s="191">
        <f t="shared" si="8"/>
        <v>225</v>
      </c>
      <c r="M20" s="179" t="s">
        <v>428</v>
      </c>
      <c r="N20" s="230">
        <v>180</v>
      </c>
      <c r="O20" s="191">
        <v>180</v>
      </c>
      <c r="P20" s="228">
        <f t="shared" si="10"/>
        <v>24</v>
      </c>
      <c r="Q20" s="228"/>
      <c r="R20" s="228"/>
      <c r="S20" s="179" t="s">
        <v>471</v>
      </c>
      <c r="T20" s="231"/>
      <c r="U20" s="185">
        <f t="shared" si="0"/>
        <v>100</v>
      </c>
      <c r="V20" s="185">
        <f t="shared" si="1"/>
        <v>837.5</v>
      </c>
      <c r="W20" s="181">
        <f t="shared" si="2"/>
        <v>200</v>
      </c>
      <c r="Z20" s="128">
        <v>200</v>
      </c>
      <c r="AA20" s="128">
        <v>200</v>
      </c>
      <c r="AC20" s="128">
        <v>300</v>
      </c>
    </row>
    <row r="21" spans="1:29" x14ac:dyDescent="0.3">
      <c r="A21" s="122" t="s">
        <v>6</v>
      </c>
      <c r="B21" s="123" t="s">
        <v>179</v>
      </c>
      <c r="C21" s="123"/>
      <c r="D21" s="123"/>
      <c r="E21" s="123"/>
      <c r="F21" s="123"/>
      <c r="G21" s="123"/>
      <c r="H21" s="123"/>
      <c r="I21" s="123"/>
      <c r="J21" s="123"/>
      <c r="K21" s="123"/>
      <c r="L21" s="123"/>
      <c r="M21" s="123"/>
      <c r="N21" s="305"/>
      <c r="O21" s="225"/>
      <c r="P21" s="305"/>
      <c r="Q21" s="305"/>
      <c r="R21" s="305"/>
      <c r="S21" s="305"/>
      <c r="T21" s="232"/>
      <c r="U21" s="185"/>
      <c r="V21" s="185"/>
    </row>
    <row r="22" spans="1:29" x14ac:dyDescent="0.3">
      <c r="A22" s="126" t="s">
        <v>258</v>
      </c>
      <c r="B22" s="157" t="s">
        <v>316</v>
      </c>
      <c r="C22" s="126" t="s">
        <v>140</v>
      </c>
      <c r="D22" s="126">
        <v>300</v>
      </c>
      <c r="E22" s="126">
        <v>270</v>
      </c>
      <c r="F22" s="191">
        <f>C5</f>
        <v>2000</v>
      </c>
      <c r="G22" s="191">
        <f>ROUND($F22*0.3,3)</f>
        <v>600</v>
      </c>
      <c r="H22" s="191">
        <f t="shared" si="4"/>
        <v>800</v>
      </c>
      <c r="I22" s="191">
        <f t="shared" si="5"/>
        <v>1200</v>
      </c>
      <c r="J22" s="191">
        <f t="shared" si="6"/>
        <v>1600</v>
      </c>
      <c r="K22" s="191">
        <f t="shared" si="7"/>
        <v>2000</v>
      </c>
      <c r="L22" s="191">
        <f t="shared" si="8"/>
        <v>600</v>
      </c>
      <c r="M22" s="179" t="s">
        <v>430</v>
      </c>
      <c r="N22" s="227">
        <f>L22</f>
        <v>600</v>
      </c>
      <c r="O22" s="191">
        <v>600</v>
      </c>
      <c r="P22" s="228">
        <f t="shared" si="10"/>
        <v>30</v>
      </c>
      <c r="Q22" s="228"/>
      <c r="R22" s="228"/>
      <c r="S22" s="179" t="s">
        <v>430</v>
      </c>
      <c r="T22" s="229"/>
      <c r="U22" s="185">
        <f t="shared" ref="U22:U27" si="11">(K22/F22)*100</f>
        <v>100</v>
      </c>
      <c r="V22" s="185">
        <f t="shared" ref="V22:V27" si="12">((K22-E22)/E22)*100</f>
        <v>640.74074074074076</v>
      </c>
      <c r="W22" s="181">
        <f t="shared" ref="W22:W27" si="13">E22*2.5</f>
        <v>675</v>
      </c>
      <c r="Z22" s="128">
        <v>400</v>
      </c>
      <c r="AA22" s="128">
        <v>360</v>
      </c>
      <c r="AB22" s="128">
        <v>800</v>
      </c>
      <c r="AC22" s="128">
        <v>525</v>
      </c>
    </row>
    <row r="23" spans="1:29" x14ac:dyDescent="0.3">
      <c r="A23" s="126" t="s">
        <v>259</v>
      </c>
      <c r="B23" s="157" t="s">
        <v>344</v>
      </c>
      <c r="C23" s="126" t="s">
        <v>140</v>
      </c>
      <c r="D23" s="126">
        <v>260</v>
      </c>
      <c r="E23" s="126">
        <v>230</v>
      </c>
      <c r="F23" s="191">
        <f>C6</f>
        <v>1500</v>
      </c>
      <c r="G23" s="191">
        <f t="shared" ref="G23:G27" si="14">ROUND($F23*0.3,3)</f>
        <v>450</v>
      </c>
      <c r="H23" s="191">
        <f t="shared" si="4"/>
        <v>600</v>
      </c>
      <c r="I23" s="191">
        <f t="shared" si="5"/>
        <v>900</v>
      </c>
      <c r="J23" s="191">
        <f t="shared" si="6"/>
        <v>1200</v>
      </c>
      <c r="K23" s="191">
        <f t="shared" si="7"/>
        <v>1500</v>
      </c>
      <c r="L23" s="191">
        <f t="shared" si="8"/>
        <v>450</v>
      </c>
      <c r="M23" s="179" t="s">
        <v>426</v>
      </c>
      <c r="N23" s="227">
        <f t="shared" ref="N23:N26" si="15">L23</f>
        <v>450</v>
      </c>
      <c r="O23" s="191">
        <v>500</v>
      </c>
      <c r="P23" s="228">
        <f t="shared" si="10"/>
        <v>33.333333333333329</v>
      </c>
      <c r="Q23" s="228"/>
      <c r="R23" s="228"/>
      <c r="S23" s="179" t="s">
        <v>450</v>
      </c>
      <c r="T23" s="229"/>
      <c r="U23" s="185">
        <f t="shared" si="11"/>
        <v>100</v>
      </c>
      <c r="V23" s="185">
        <f t="shared" si="12"/>
        <v>552.17391304347825</v>
      </c>
      <c r="W23" s="181">
        <f t="shared" si="13"/>
        <v>575</v>
      </c>
      <c r="Z23" s="128">
        <v>350</v>
      </c>
      <c r="AA23" s="128">
        <v>330</v>
      </c>
      <c r="AB23" s="128">
        <v>700</v>
      </c>
      <c r="AC23" s="128">
        <v>420</v>
      </c>
    </row>
    <row r="24" spans="1:29" x14ac:dyDescent="0.3">
      <c r="A24" s="126" t="s">
        <v>260</v>
      </c>
      <c r="B24" s="129" t="s">
        <v>233</v>
      </c>
      <c r="C24" s="126" t="s">
        <v>140</v>
      </c>
      <c r="D24" s="126">
        <v>210</v>
      </c>
      <c r="E24" s="126">
        <v>200</v>
      </c>
      <c r="F24" s="191">
        <f>C7</f>
        <v>1000</v>
      </c>
      <c r="G24" s="191">
        <f t="shared" si="14"/>
        <v>300</v>
      </c>
      <c r="H24" s="191">
        <f t="shared" si="4"/>
        <v>400</v>
      </c>
      <c r="I24" s="191">
        <f t="shared" si="5"/>
        <v>600</v>
      </c>
      <c r="J24" s="191">
        <f t="shared" si="6"/>
        <v>800</v>
      </c>
      <c r="K24" s="191">
        <f t="shared" si="7"/>
        <v>1000</v>
      </c>
      <c r="L24" s="191">
        <f t="shared" si="8"/>
        <v>300</v>
      </c>
      <c r="M24" s="179" t="s">
        <v>427</v>
      </c>
      <c r="N24" s="227">
        <f t="shared" si="15"/>
        <v>300</v>
      </c>
      <c r="O24" s="191">
        <v>420</v>
      </c>
      <c r="P24" s="228">
        <f t="shared" si="10"/>
        <v>42</v>
      </c>
      <c r="Q24" s="228"/>
      <c r="R24" s="228"/>
      <c r="S24" s="179" t="s">
        <v>449</v>
      </c>
      <c r="T24" s="229"/>
      <c r="U24" s="185">
        <f t="shared" si="11"/>
        <v>100</v>
      </c>
      <c r="V24" s="185">
        <f t="shared" si="12"/>
        <v>400</v>
      </c>
      <c r="W24" s="181">
        <f t="shared" si="13"/>
        <v>500</v>
      </c>
      <c r="Z24" s="128">
        <v>300</v>
      </c>
      <c r="AA24" s="128">
        <v>310</v>
      </c>
      <c r="AB24" s="128">
        <v>600</v>
      </c>
      <c r="AC24" s="128">
        <v>370</v>
      </c>
    </row>
    <row r="25" spans="1:29" x14ac:dyDescent="0.3">
      <c r="A25" s="126" t="s">
        <v>261</v>
      </c>
      <c r="B25" s="129" t="s">
        <v>546</v>
      </c>
      <c r="C25" s="126" t="s">
        <v>140</v>
      </c>
      <c r="D25" s="126">
        <v>210</v>
      </c>
      <c r="E25" s="126">
        <v>180</v>
      </c>
      <c r="F25" s="191">
        <f>C8</f>
        <v>750</v>
      </c>
      <c r="G25" s="191">
        <f t="shared" si="14"/>
        <v>225</v>
      </c>
      <c r="H25" s="191">
        <f t="shared" si="4"/>
        <v>300</v>
      </c>
      <c r="I25" s="191">
        <f t="shared" si="5"/>
        <v>450</v>
      </c>
      <c r="J25" s="191">
        <f t="shared" si="6"/>
        <v>600</v>
      </c>
      <c r="K25" s="191">
        <f t="shared" si="7"/>
        <v>750</v>
      </c>
      <c r="L25" s="191">
        <f t="shared" si="8"/>
        <v>225</v>
      </c>
      <c r="M25" s="179" t="s">
        <v>462</v>
      </c>
      <c r="N25" s="227">
        <f t="shared" si="15"/>
        <v>225</v>
      </c>
      <c r="O25" s="191">
        <v>350</v>
      </c>
      <c r="P25" s="228">
        <f t="shared" si="10"/>
        <v>46.666666666666664</v>
      </c>
      <c r="Q25" s="228"/>
      <c r="R25" s="228"/>
      <c r="S25" s="179" t="s">
        <v>448</v>
      </c>
      <c r="T25" s="229"/>
      <c r="U25" s="185">
        <f t="shared" si="11"/>
        <v>100</v>
      </c>
      <c r="V25" s="185">
        <f t="shared" si="12"/>
        <v>316.66666666666663</v>
      </c>
      <c r="W25" s="181">
        <f t="shared" si="13"/>
        <v>450</v>
      </c>
      <c r="Z25" s="128">
        <v>300</v>
      </c>
      <c r="AA25" s="128">
        <v>300</v>
      </c>
      <c r="AB25" s="128">
        <v>450</v>
      </c>
      <c r="AC25" s="128">
        <v>370</v>
      </c>
    </row>
    <row r="26" spans="1:29" x14ac:dyDescent="0.3">
      <c r="A26" s="126" t="s">
        <v>262</v>
      </c>
      <c r="B26" s="129" t="s">
        <v>539</v>
      </c>
      <c r="C26" s="126" t="s">
        <v>140</v>
      </c>
      <c r="D26" s="126">
        <v>115</v>
      </c>
      <c r="E26" s="126">
        <v>110</v>
      </c>
      <c r="F26" s="191">
        <f>C8</f>
        <v>750</v>
      </c>
      <c r="G26" s="191">
        <f t="shared" si="14"/>
        <v>225</v>
      </c>
      <c r="H26" s="191">
        <f t="shared" si="4"/>
        <v>300</v>
      </c>
      <c r="I26" s="191">
        <f t="shared" si="5"/>
        <v>450</v>
      </c>
      <c r="J26" s="191">
        <f t="shared" si="6"/>
        <v>600</v>
      </c>
      <c r="K26" s="191">
        <f t="shared" si="7"/>
        <v>750</v>
      </c>
      <c r="L26" s="191">
        <f t="shared" si="8"/>
        <v>225</v>
      </c>
      <c r="M26" s="179" t="s">
        <v>485</v>
      </c>
      <c r="N26" s="227">
        <f t="shared" si="15"/>
        <v>225</v>
      </c>
      <c r="O26" s="191">
        <v>250</v>
      </c>
      <c r="P26" s="228">
        <f t="shared" si="10"/>
        <v>33.333333333333329</v>
      </c>
      <c r="Q26" s="228"/>
      <c r="R26" s="228"/>
      <c r="S26" s="179" t="s">
        <v>447</v>
      </c>
      <c r="T26" s="229"/>
      <c r="U26" s="185">
        <f t="shared" si="11"/>
        <v>100</v>
      </c>
      <c r="V26" s="185">
        <f t="shared" si="12"/>
        <v>581.81818181818187</v>
      </c>
      <c r="W26" s="181">
        <f t="shared" si="13"/>
        <v>275</v>
      </c>
      <c r="Z26" s="128">
        <v>200</v>
      </c>
      <c r="AA26" s="128">
        <v>300</v>
      </c>
      <c r="AB26" s="128">
        <v>300</v>
      </c>
    </row>
    <row r="27" spans="1:29" x14ac:dyDescent="0.3">
      <c r="A27" s="126" t="s">
        <v>370</v>
      </c>
      <c r="B27" s="129" t="s">
        <v>537</v>
      </c>
      <c r="C27" s="126" t="s">
        <v>140</v>
      </c>
      <c r="D27" s="126"/>
      <c r="E27" s="126">
        <v>80</v>
      </c>
      <c r="F27" s="191">
        <f>C8</f>
        <v>750</v>
      </c>
      <c r="G27" s="191">
        <f t="shared" si="14"/>
        <v>225</v>
      </c>
      <c r="H27" s="191">
        <f t="shared" si="4"/>
        <v>300</v>
      </c>
      <c r="I27" s="191">
        <f t="shared" si="5"/>
        <v>450</v>
      </c>
      <c r="J27" s="191">
        <f t="shared" si="6"/>
        <v>600</v>
      </c>
      <c r="K27" s="191">
        <f t="shared" si="7"/>
        <v>750</v>
      </c>
      <c r="L27" s="191">
        <f t="shared" si="8"/>
        <v>225</v>
      </c>
      <c r="M27" s="179" t="s">
        <v>428</v>
      </c>
      <c r="N27" s="230">
        <v>180</v>
      </c>
      <c r="O27" s="191">
        <v>180</v>
      </c>
      <c r="P27" s="228">
        <f t="shared" si="10"/>
        <v>24</v>
      </c>
      <c r="Q27" s="228"/>
      <c r="R27" s="228"/>
      <c r="S27" s="179" t="s">
        <v>447</v>
      </c>
      <c r="T27" s="231"/>
      <c r="U27" s="185">
        <f t="shared" si="11"/>
        <v>100</v>
      </c>
      <c r="V27" s="185">
        <f t="shared" si="12"/>
        <v>837.5</v>
      </c>
      <c r="W27" s="181">
        <f t="shared" si="13"/>
        <v>200</v>
      </c>
      <c r="Z27" s="128">
        <v>200</v>
      </c>
      <c r="AA27" s="128">
        <v>200</v>
      </c>
      <c r="AB27" s="128">
        <v>300</v>
      </c>
      <c r="AC27" s="128">
        <v>210</v>
      </c>
    </row>
    <row r="28" spans="1:29" x14ac:dyDescent="0.3">
      <c r="A28" s="122" t="s">
        <v>9</v>
      </c>
      <c r="B28" s="123" t="s">
        <v>536</v>
      </c>
      <c r="C28" s="210"/>
      <c r="D28" s="210"/>
      <c r="E28" s="210"/>
      <c r="F28" s="210"/>
      <c r="G28" s="210"/>
      <c r="H28" s="210"/>
      <c r="I28" s="210"/>
      <c r="J28" s="210"/>
      <c r="K28" s="210"/>
      <c r="L28" s="210"/>
      <c r="M28" s="210"/>
      <c r="N28" s="305"/>
      <c r="O28" s="225"/>
      <c r="P28" s="305"/>
      <c r="Q28" s="305"/>
      <c r="R28" s="305"/>
      <c r="S28" s="210"/>
      <c r="T28" s="232"/>
      <c r="U28" s="185"/>
      <c r="V28" s="185"/>
    </row>
    <row r="29" spans="1:29" x14ac:dyDescent="0.3">
      <c r="A29" s="126" t="s">
        <v>258</v>
      </c>
      <c r="B29" s="157" t="s">
        <v>228</v>
      </c>
      <c r="C29" s="126" t="s">
        <v>140</v>
      </c>
      <c r="D29" s="126" t="s">
        <v>177</v>
      </c>
      <c r="E29" s="126">
        <v>150</v>
      </c>
      <c r="F29" s="191">
        <f>C5</f>
        <v>2000</v>
      </c>
      <c r="G29" s="191">
        <f>ROUND($F29*0.3,3)</f>
        <v>600</v>
      </c>
      <c r="H29" s="191">
        <f t="shared" si="4"/>
        <v>800</v>
      </c>
      <c r="I29" s="191">
        <f t="shared" si="5"/>
        <v>1200</v>
      </c>
      <c r="J29" s="191">
        <f t="shared" si="6"/>
        <v>1600</v>
      </c>
      <c r="K29" s="191">
        <f t="shared" si="7"/>
        <v>2000</v>
      </c>
      <c r="L29" s="191">
        <f>G29</f>
        <v>600</v>
      </c>
      <c r="M29" s="179" t="s">
        <v>430</v>
      </c>
      <c r="N29" s="227">
        <f>L29</f>
        <v>600</v>
      </c>
      <c r="O29" s="191">
        <v>600</v>
      </c>
      <c r="P29" s="228">
        <f t="shared" si="10"/>
        <v>30</v>
      </c>
      <c r="Q29" s="228"/>
      <c r="R29" s="228"/>
      <c r="S29" s="179" t="s">
        <v>430</v>
      </c>
      <c r="T29" s="229"/>
      <c r="U29" s="185">
        <f t="shared" ref="U29:U34" si="16">(K29/F29)*100</f>
        <v>100</v>
      </c>
      <c r="V29" s="185">
        <f t="shared" ref="V29:V34" si="17">((K29-E29)/E29)*100</f>
        <v>1233.3333333333335</v>
      </c>
      <c r="W29" s="181">
        <f t="shared" ref="W29:W34" si="18">E29*3</f>
        <v>450</v>
      </c>
      <c r="Z29" s="128">
        <v>400</v>
      </c>
      <c r="AA29" s="128">
        <v>420</v>
      </c>
      <c r="AB29" s="128">
        <v>1000</v>
      </c>
      <c r="AC29" s="128">
        <v>525</v>
      </c>
    </row>
    <row r="30" spans="1:29" x14ac:dyDescent="0.3">
      <c r="A30" s="126" t="s">
        <v>259</v>
      </c>
      <c r="B30" s="157" t="s">
        <v>232</v>
      </c>
      <c r="C30" s="126" t="s">
        <v>140</v>
      </c>
      <c r="D30" s="126" t="s">
        <v>177</v>
      </c>
      <c r="E30" s="126">
        <v>150</v>
      </c>
      <c r="F30" s="191">
        <f>C5</f>
        <v>2000</v>
      </c>
      <c r="G30" s="191">
        <f t="shared" ref="G30:G61" si="19">ROUND($F30*0.3,3)</f>
        <v>600</v>
      </c>
      <c r="H30" s="191">
        <f t="shared" si="4"/>
        <v>800</v>
      </c>
      <c r="I30" s="191">
        <f t="shared" si="5"/>
        <v>1200</v>
      </c>
      <c r="J30" s="191">
        <f t="shared" si="6"/>
        <v>1600</v>
      </c>
      <c r="K30" s="191">
        <f t="shared" si="7"/>
        <v>2000</v>
      </c>
      <c r="L30" s="191">
        <f t="shared" ref="L30:L39" si="20">G30</f>
        <v>600</v>
      </c>
      <c r="M30" s="179" t="s">
        <v>430</v>
      </c>
      <c r="N30" s="227">
        <f>L30</f>
        <v>600</v>
      </c>
      <c r="O30" s="191">
        <v>600</v>
      </c>
      <c r="P30" s="228">
        <f t="shared" si="10"/>
        <v>30</v>
      </c>
      <c r="Q30" s="228"/>
      <c r="R30" s="228"/>
      <c r="S30" s="179" t="s">
        <v>430</v>
      </c>
      <c r="T30" s="229"/>
      <c r="U30" s="185">
        <f t="shared" si="16"/>
        <v>100</v>
      </c>
      <c r="V30" s="185">
        <f t="shared" si="17"/>
        <v>1233.3333333333335</v>
      </c>
      <c r="W30" s="181">
        <f t="shared" si="18"/>
        <v>450</v>
      </c>
      <c r="Z30" s="128">
        <v>350</v>
      </c>
    </row>
    <row r="31" spans="1:29" x14ac:dyDescent="0.3">
      <c r="A31" s="126" t="s">
        <v>260</v>
      </c>
      <c r="B31" s="157" t="s">
        <v>218</v>
      </c>
      <c r="C31" s="126" t="s">
        <v>140</v>
      </c>
      <c r="D31" s="126" t="s">
        <v>177</v>
      </c>
      <c r="E31" s="126">
        <v>120</v>
      </c>
      <c r="F31" s="191">
        <f>C6</f>
        <v>1500</v>
      </c>
      <c r="G31" s="191">
        <f t="shared" si="19"/>
        <v>450</v>
      </c>
      <c r="H31" s="191">
        <f t="shared" si="4"/>
        <v>600</v>
      </c>
      <c r="I31" s="191">
        <f t="shared" si="5"/>
        <v>900</v>
      </c>
      <c r="J31" s="191">
        <f t="shared" si="6"/>
        <v>1200</v>
      </c>
      <c r="K31" s="191">
        <f t="shared" si="7"/>
        <v>1500</v>
      </c>
      <c r="L31" s="191">
        <f t="shared" si="20"/>
        <v>450</v>
      </c>
      <c r="M31" s="179" t="s">
        <v>426</v>
      </c>
      <c r="N31" s="227">
        <f>L31</f>
        <v>450</v>
      </c>
      <c r="O31" s="191">
        <v>500</v>
      </c>
      <c r="P31" s="228">
        <f t="shared" si="10"/>
        <v>33.333333333333329</v>
      </c>
      <c r="Q31" s="228"/>
      <c r="R31" s="228"/>
      <c r="S31" s="179" t="s">
        <v>450</v>
      </c>
      <c r="T31" s="229"/>
      <c r="U31" s="185">
        <f t="shared" si="16"/>
        <v>100</v>
      </c>
      <c r="V31" s="185">
        <f t="shared" si="17"/>
        <v>1150</v>
      </c>
      <c r="W31" s="181">
        <f t="shared" si="18"/>
        <v>360</v>
      </c>
      <c r="Z31" s="128">
        <v>350</v>
      </c>
      <c r="AA31" s="128">
        <v>360</v>
      </c>
      <c r="AB31" s="128">
        <v>750</v>
      </c>
      <c r="AC31" s="128">
        <v>420</v>
      </c>
    </row>
    <row r="32" spans="1:29" ht="35.25" customHeight="1" x14ac:dyDescent="0.3">
      <c r="A32" s="126" t="s">
        <v>261</v>
      </c>
      <c r="B32" s="129" t="s">
        <v>528</v>
      </c>
      <c r="C32" s="126" t="s">
        <v>140</v>
      </c>
      <c r="D32" s="126" t="s">
        <v>177</v>
      </c>
      <c r="E32" s="126">
        <v>110</v>
      </c>
      <c r="F32" s="191">
        <f>C7</f>
        <v>1000</v>
      </c>
      <c r="G32" s="191">
        <f t="shared" si="19"/>
        <v>300</v>
      </c>
      <c r="H32" s="191">
        <f t="shared" si="4"/>
        <v>400</v>
      </c>
      <c r="I32" s="191">
        <f t="shared" si="5"/>
        <v>600</v>
      </c>
      <c r="J32" s="191">
        <f t="shared" si="6"/>
        <v>800</v>
      </c>
      <c r="K32" s="191">
        <f t="shared" si="7"/>
        <v>1000</v>
      </c>
      <c r="L32" s="191">
        <f t="shared" si="20"/>
        <v>300</v>
      </c>
      <c r="M32" s="179" t="s">
        <v>427</v>
      </c>
      <c r="N32" s="227">
        <f t="shared" ref="N32:N34" si="21">L32</f>
        <v>300</v>
      </c>
      <c r="O32" s="191">
        <v>420</v>
      </c>
      <c r="P32" s="228">
        <f t="shared" si="10"/>
        <v>42</v>
      </c>
      <c r="Q32" s="228"/>
      <c r="R32" s="228"/>
      <c r="S32" s="179" t="s">
        <v>449</v>
      </c>
      <c r="T32" s="229"/>
      <c r="U32" s="185">
        <f t="shared" si="16"/>
        <v>100</v>
      </c>
      <c r="V32" s="185">
        <f t="shared" si="17"/>
        <v>809.09090909090912</v>
      </c>
      <c r="W32" s="181">
        <f t="shared" si="18"/>
        <v>330</v>
      </c>
      <c r="Z32" s="128">
        <v>300</v>
      </c>
      <c r="AA32" s="128">
        <v>300</v>
      </c>
      <c r="AB32" s="128">
        <v>600</v>
      </c>
      <c r="AC32" s="128">
        <v>370</v>
      </c>
    </row>
    <row r="33" spans="1:29" x14ac:dyDescent="0.3">
      <c r="A33" s="126" t="s">
        <v>262</v>
      </c>
      <c r="B33" s="129" t="s">
        <v>521</v>
      </c>
      <c r="C33" s="126" t="s">
        <v>140</v>
      </c>
      <c r="D33" s="126" t="s">
        <v>177</v>
      </c>
      <c r="E33" s="126">
        <v>100</v>
      </c>
      <c r="F33" s="191">
        <f>C7</f>
        <v>1000</v>
      </c>
      <c r="G33" s="191">
        <f t="shared" si="19"/>
        <v>300</v>
      </c>
      <c r="H33" s="191">
        <f t="shared" si="4"/>
        <v>400</v>
      </c>
      <c r="I33" s="191">
        <f t="shared" si="5"/>
        <v>600</v>
      </c>
      <c r="J33" s="191">
        <f t="shared" si="6"/>
        <v>800</v>
      </c>
      <c r="K33" s="191">
        <f t="shared" si="7"/>
        <v>1000</v>
      </c>
      <c r="L33" s="191">
        <f t="shared" si="20"/>
        <v>300</v>
      </c>
      <c r="M33" s="179" t="s">
        <v>427</v>
      </c>
      <c r="N33" s="227">
        <f t="shared" si="21"/>
        <v>300</v>
      </c>
      <c r="O33" s="191">
        <v>300</v>
      </c>
      <c r="P33" s="228">
        <f t="shared" si="10"/>
        <v>30</v>
      </c>
      <c r="Q33" s="228"/>
      <c r="R33" s="228"/>
      <c r="S33" s="179" t="s">
        <v>427</v>
      </c>
      <c r="T33" s="229"/>
      <c r="U33" s="185">
        <f t="shared" si="16"/>
        <v>100</v>
      </c>
      <c r="V33" s="185">
        <f t="shared" si="17"/>
        <v>900</v>
      </c>
      <c r="W33" s="181">
        <f t="shared" si="18"/>
        <v>300</v>
      </c>
    </row>
    <row r="34" spans="1:29" x14ac:dyDescent="0.3">
      <c r="A34" s="126" t="s">
        <v>370</v>
      </c>
      <c r="B34" s="129" t="s">
        <v>522</v>
      </c>
      <c r="C34" s="126" t="s">
        <v>140</v>
      </c>
      <c r="D34" s="126" t="s">
        <v>177</v>
      </c>
      <c r="E34" s="126">
        <v>90</v>
      </c>
      <c r="F34" s="191">
        <f>C8</f>
        <v>750</v>
      </c>
      <c r="G34" s="191">
        <f t="shared" si="19"/>
        <v>225</v>
      </c>
      <c r="H34" s="191">
        <f t="shared" si="4"/>
        <v>300</v>
      </c>
      <c r="I34" s="191">
        <f t="shared" si="5"/>
        <v>450</v>
      </c>
      <c r="J34" s="191">
        <f t="shared" si="6"/>
        <v>600</v>
      </c>
      <c r="K34" s="191">
        <f t="shared" si="7"/>
        <v>750</v>
      </c>
      <c r="L34" s="191">
        <f t="shared" si="20"/>
        <v>225</v>
      </c>
      <c r="M34" s="179" t="s">
        <v>428</v>
      </c>
      <c r="N34" s="227">
        <f t="shared" si="21"/>
        <v>225</v>
      </c>
      <c r="O34" s="191">
        <v>180</v>
      </c>
      <c r="P34" s="228">
        <f t="shared" si="10"/>
        <v>24</v>
      </c>
      <c r="Q34" s="228"/>
      <c r="R34" s="228"/>
      <c r="S34" s="179" t="s">
        <v>447</v>
      </c>
      <c r="T34" s="229"/>
      <c r="U34" s="185">
        <f t="shared" si="16"/>
        <v>100</v>
      </c>
      <c r="V34" s="185">
        <f t="shared" si="17"/>
        <v>733.33333333333326</v>
      </c>
      <c r="W34" s="181">
        <f t="shared" si="18"/>
        <v>270</v>
      </c>
    </row>
    <row r="35" spans="1:29" x14ac:dyDescent="0.3">
      <c r="A35" s="126" t="s">
        <v>380</v>
      </c>
      <c r="B35" s="312" t="s">
        <v>234</v>
      </c>
      <c r="C35" s="126" t="s">
        <v>140</v>
      </c>
      <c r="D35" s="289"/>
      <c r="E35" s="289"/>
      <c r="F35" s="290"/>
      <c r="G35" s="290"/>
      <c r="H35" s="290"/>
      <c r="I35" s="290"/>
      <c r="J35" s="290"/>
      <c r="K35" s="290"/>
      <c r="L35" s="290"/>
      <c r="M35" s="287"/>
      <c r="N35" s="227"/>
      <c r="O35" s="191">
        <v>180</v>
      </c>
      <c r="P35" s="228"/>
      <c r="Q35" s="228"/>
      <c r="R35" s="228"/>
      <c r="S35" s="179"/>
      <c r="T35" s="229"/>
      <c r="U35" s="185"/>
      <c r="V35" s="185"/>
    </row>
    <row r="36" spans="1:29" ht="20.25" customHeight="1" x14ac:dyDescent="0.3">
      <c r="A36" s="122" t="s">
        <v>11</v>
      </c>
      <c r="B36" s="268" t="s">
        <v>506</v>
      </c>
      <c r="C36" s="123"/>
      <c r="D36" s="269"/>
      <c r="E36" s="269"/>
      <c r="F36" s="269"/>
      <c r="G36" s="269"/>
      <c r="H36" s="269"/>
      <c r="I36" s="269"/>
      <c r="J36" s="269"/>
      <c r="K36" s="269"/>
      <c r="L36" s="269"/>
      <c r="M36" s="270"/>
      <c r="N36" s="305"/>
      <c r="O36" s="225"/>
      <c r="P36" s="305"/>
      <c r="Q36" s="305"/>
      <c r="R36" s="305"/>
      <c r="S36" s="305"/>
      <c r="T36" s="232"/>
      <c r="U36" s="185"/>
      <c r="V36" s="185"/>
    </row>
    <row r="37" spans="1:29" x14ac:dyDescent="0.3">
      <c r="A37" s="126" t="s">
        <v>258</v>
      </c>
      <c r="B37" s="129" t="s">
        <v>224</v>
      </c>
      <c r="C37" s="126" t="s">
        <v>140</v>
      </c>
      <c r="D37" s="126" t="s">
        <v>177</v>
      </c>
      <c r="E37" s="126">
        <v>270</v>
      </c>
      <c r="F37" s="191">
        <f>C5</f>
        <v>2000</v>
      </c>
      <c r="G37" s="191">
        <f t="shared" si="19"/>
        <v>600</v>
      </c>
      <c r="H37" s="191">
        <f t="shared" si="4"/>
        <v>800</v>
      </c>
      <c r="I37" s="191">
        <f t="shared" si="5"/>
        <v>1200</v>
      </c>
      <c r="J37" s="191">
        <f t="shared" si="6"/>
        <v>1600</v>
      </c>
      <c r="K37" s="191">
        <f t="shared" si="7"/>
        <v>2000</v>
      </c>
      <c r="L37" s="191">
        <f t="shared" si="20"/>
        <v>600</v>
      </c>
      <c r="M37" s="179" t="s">
        <v>430</v>
      </c>
      <c r="N37" s="227">
        <f>L37</f>
        <v>600</v>
      </c>
      <c r="O37" s="191">
        <v>600</v>
      </c>
      <c r="P37" s="228">
        <f t="shared" si="10"/>
        <v>30</v>
      </c>
      <c r="Q37" s="228"/>
      <c r="R37" s="228"/>
      <c r="S37" s="179" t="s">
        <v>430</v>
      </c>
      <c r="T37" s="229"/>
      <c r="U37" s="185">
        <f>(K37/F37)*100</f>
        <v>100</v>
      </c>
      <c r="V37" s="185">
        <f>((K37-E37)/E37)*100</f>
        <v>640.74074074074076</v>
      </c>
      <c r="W37" s="181">
        <f>E37*2.2</f>
        <v>594</v>
      </c>
      <c r="Z37" s="128">
        <v>400</v>
      </c>
      <c r="AA37" s="128">
        <v>400</v>
      </c>
      <c r="AB37" s="128">
        <v>800</v>
      </c>
      <c r="AC37" s="128">
        <v>525</v>
      </c>
    </row>
    <row r="38" spans="1:29" x14ac:dyDescent="0.3">
      <c r="A38" s="126" t="s">
        <v>259</v>
      </c>
      <c r="B38" s="129" t="s">
        <v>212</v>
      </c>
      <c r="C38" s="126" t="s">
        <v>140</v>
      </c>
      <c r="D38" s="126" t="s">
        <v>177</v>
      </c>
      <c r="E38" s="126">
        <v>250</v>
      </c>
      <c r="F38" s="191">
        <f>C6</f>
        <v>1500</v>
      </c>
      <c r="G38" s="191">
        <f t="shared" si="19"/>
        <v>450</v>
      </c>
      <c r="H38" s="191">
        <f t="shared" si="4"/>
        <v>600</v>
      </c>
      <c r="I38" s="191">
        <f t="shared" si="5"/>
        <v>900</v>
      </c>
      <c r="J38" s="191">
        <f t="shared" si="6"/>
        <v>1200</v>
      </c>
      <c r="K38" s="191">
        <f t="shared" si="7"/>
        <v>1500</v>
      </c>
      <c r="L38" s="191">
        <f t="shared" si="20"/>
        <v>450</v>
      </c>
      <c r="M38" s="179" t="s">
        <v>426</v>
      </c>
      <c r="N38" s="233">
        <v>550</v>
      </c>
      <c r="O38" s="191">
        <v>500</v>
      </c>
      <c r="P38" s="228">
        <f t="shared" si="10"/>
        <v>33.333333333333329</v>
      </c>
      <c r="Q38" s="228"/>
      <c r="R38" s="228"/>
      <c r="S38" s="179" t="s">
        <v>450</v>
      </c>
      <c r="T38" s="234"/>
      <c r="U38" s="185">
        <f>(K38/F38)*100</f>
        <v>100</v>
      </c>
      <c r="V38" s="185">
        <f>((K38-E38)/E38)*100</f>
        <v>500</v>
      </c>
      <c r="W38" s="181">
        <f>E38*2.2</f>
        <v>550</v>
      </c>
      <c r="Z38" s="128">
        <v>350</v>
      </c>
      <c r="AA38" s="128">
        <v>360</v>
      </c>
      <c r="AB38" s="128">
        <v>700</v>
      </c>
      <c r="AC38" s="128">
        <v>450</v>
      </c>
    </row>
    <row r="39" spans="1:29" x14ac:dyDescent="0.3">
      <c r="A39" s="126" t="s">
        <v>260</v>
      </c>
      <c r="B39" s="157" t="s">
        <v>210</v>
      </c>
      <c r="C39" s="126" t="s">
        <v>140</v>
      </c>
      <c r="D39" s="126" t="s">
        <v>177</v>
      </c>
      <c r="E39" s="126">
        <v>200</v>
      </c>
      <c r="F39" s="191">
        <f>C7</f>
        <v>1000</v>
      </c>
      <c r="G39" s="191">
        <f t="shared" si="19"/>
        <v>300</v>
      </c>
      <c r="H39" s="191">
        <f t="shared" si="4"/>
        <v>400</v>
      </c>
      <c r="I39" s="191">
        <f t="shared" si="5"/>
        <v>600</v>
      </c>
      <c r="J39" s="191">
        <f t="shared" si="6"/>
        <v>800</v>
      </c>
      <c r="K39" s="191">
        <f t="shared" si="7"/>
        <v>1000</v>
      </c>
      <c r="L39" s="191">
        <f t="shared" si="20"/>
        <v>300</v>
      </c>
      <c r="M39" s="179" t="s">
        <v>427</v>
      </c>
      <c r="N39" s="227">
        <f>G39</f>
        <v>300</v>
      </c>
      <c r="O39" s="191">
        <v>420</v>
      </c>
      <c r="P39" s="228">
        <f t="shared" si="10"/>
        <v>42</v>
      </c>
      <c r="Q39" s="228"/>
      <c r="R39" s="228"/>
      <c r="S39" s="179" t="s">
        <v>449</v>
      </c>
      <c r="T39" s="229"/>
      <c r="U39" s="185">
        <f>(K39/F39)*100</f>
        <v>100</v>
      </c>
      <c r="V39" s="185">
        <f>((K39-E39)/E39)*100</f>
        <v>400</v>
      </c>
      <c r="W39" s="181">
        <f>E39*2.2</f>
        <v>440.00000000000006</v>
      </c>
      <c r="Z39" s="128">
        <v>300</v>
      </c>
      <c r="AA39" s="128">
        <v>320</v>
      </c>
      <c r="AB39" s="128">
        <v>600</v>
      </c>
      <c r="AC39" s="128">
        <v>420</v>
      </c>
    </row>
    <row r="40" spans="1:29" s="125" customFormat="1" ht="103.5" customHeight="1" x14ac:dyDescent="0.3">
      <c r="A40" s="122" t="s">
        <v>33</v>
      </c>
      <c r="B40" s="129" t="s">
        <v>535</v>
      </c>
      <c r="C40" s="129"/>
      <c r="D40" s="129"/>
      <c r="E40" s="129"/>
      <c r="F40" s="129"/>
      <c r="G40" s="129"/>
      <c r="H40" s="129"/>
      <c r="I40" s="129"/>
      <c r="J40" s="129"/>
      <c r="K40" s="129"/>
      <c r="L40" s="129"/>
      <c r="M40" s="129"/>
      <c r="N40" s="235"/>
      <c r="O40" s="191"/>
      <c r="P40" s="228"/>
      <c r="Q40" s="228"/>
      <c r="R40" s="228"/>
      <c r="S40" s="235"/>
      <c r="T40" s="236"/>
      <c r="U40" s="186"/>
      <c r="V40" s="186"/>
      <c r="W40" s="181"/>
    </row>
    <row r="41" spans="1:29" x14ac:dyDescent="0.3">
      <c r="A41" s="126" t="s">
        <v>258</v>
      </c>
      <c r="B41" s="129" t="s">
        <v>235</v>
      </c>
      <c r="C41" s="126" t="s">
        <v>140</v>
      </c>
      <c r="D41" s="126">
        <v>300</v>
      </c>
      <c r="E41" s="126">
        <v>270</v>
      </c>
      <c r="F41" s="191" t="e">
        <f>#REF!</f>
        <v>#REF!</v>
      </c>
      <c r="G41" s="191" t="e">
        <f t="shared" si="19"/>
        <v>#REF!</v>
      </c>
      <c r="H41" s="191" t="e">
        <f t="shared" si="4"/>
        <v>#REF!</v>
      </c>
      <c r="I41" s="191" t="e">
        <f t="shared" si="5"/>
        <v>#REF!</v>
      </c>
      <c r="J41" s="191" t="e">
        <f t="shared" si="6"/>
        <v>#REF!</v>
      </c>
      <c r="K41" s="191" t="e">
        <f t="shared" si="7"/>
        <v>#REF!</v>
      </c>
      <c r="L41" s="191" t="e">
        <f t="shared" ref="L41:L46" si="22">G41</f>
        <v>#REF!</v>
      </c>
      <c r="M41" s="179" t="s">
        <v>430</v>
      </c>
      <c r="N41" s="227" t="e">
        <f>L41</f>
        <v>#REF!</v>
      </c>
      <c r="O41" s="191">
        <v>600</v>
      </c>
      <c r="P41" s="228" t="e">
        <f t="shared" ref="P41:P46" si="23">O41/F41*100</f>
        <v>#REF!</v>
      </c>
      <c r="Q41" s="228"/>
      <c r="R41" s="228"/>
      <c r="S41" s="179" t="s">
        <v>430</v>
      </c>
      <c r="T41" s="229"/>
      <c r="U41" s="185" t="e">
        <f t="shared" ref="U41:U46" si="24">(K41/F41)*100</f>
        <v>#REF!</v>
      </c>
      <c r="V41" s="185" t="e">
        <f t="shared" ref="V41:V46" si="25">((K41-E41)/E41)*100</f>
        <v>#REF!</v>
      </c>
      <c r="W41" s="181">
        <f t="shared" ref="W41:W46" si="26">E41*2.2</f>
        <v>594</v>
      </c>
      <c r="Z41" s="128">
        <v>400</v>
      </c>
      <c r="AA41" s="128">
        <v>360</v>
      </c>
      <c r="AB41" s="128">
        <v>750</v>
      </c>
      <c r="AC41" s="128">
        <v>600</v>
      </c>
    </row>
    <row r="42" spans="1:29" ht="31.5" x14ac:dyDescent="0.3">
      <c r="A42" s="126" t="s">
        <v>259</v>
      </c>
      <c r="B42" s="129" t="s">
        <v>339</v>
      </c>
      <c r="C42" s="126" t="s">
        <v>140</v>
      </c>
      <c r="D42" s="126">
        <v>275</v>
      </c>
      <c r="E42" s="126">
        <v>250</v>
      </c>
      <c r="F42" s="191" t="e">
        <f>#REF!</f>
        <v>#REF!</v>
      </c>
      <c r="G42" s="191" t="e">
        <f t="shared" si="19"/>
        <v>#REF!</v>
      </c>
      <c r="H42" s="191" t="e">
        <f t="shared" si="4"/>
        <v>#REF!</v>
      </c>
      <c r="I42" s="191" t="e">
        <f t="shared" si="5"/>
        <v>#REF!</v>
      </c>
      <c r="J42" s="191" t="e">
        <f t="shared" si="6"/>
        <v>#REF!</v>
      </c>
      <c r="K42" s="191" t="e">
        <f t="shared" si="7"/>
        <v>#REF!</v>
      </c>
      <c r="L42" s="191" t="e">
        <f t="shared" si="22"/>
        <v>#REF!</v>
      </c>
      <c r="M42" s="179" t="s">
        <v>430</v>
      </c>
      <c r="N42" s="233">
        <v>550</v>
      </c>
      <c r="O42" s="191">
        <v>550</v>
      </c>
      <c r="P42" s="228" t="e">
        <f t="shared" si="23"/>
        <v>#REF!</v>
      </c>
      <c r="Q42" s="228"/>
      <c r="R42" s="228"/>
      <c r="S42" s="179" t="s">
        <v>453</v>
      </c>
      <c r="T42" s="234"/>
      <c r="U42" s="185" t="e">
        <f t="shared" si="24"/>
        <v>#REF!</v>
      </c>
      <c r="V42" s="185" t="e">
        <f t="shared" si="25"/>
        <v>#REF!</v>
      </c>
      <c r="W42" s="181">
        <f t="shared" si="26"/>
        <v>550</v>
      </c>
      <c r="Z42" s="128">
        <v>350</v>
      </c>
      <c r="AA42" s="128">
        <v>330</v>
      </c>
    </row>
    <row r="43" spans="1:29" x14ac:dyDescent="0.3">
      <c r="A43" s="126" t="s">
        <v>260</v>
      </c>
      <c r="B43" s="129" t="s">
        <v>236</v>
      </c>
      <c r="C43" s="126" t="s">
        <v>140</v>
      </c>
      <c r="D43" s="126">
        <v>250</v>
      </c>
      <c r="E43" s="126">
        <v>230</v>
      </c>
      <c r="F43" s="191" t="e">
        <f>#REF!</f>
        <v>#REF!</v>
      </c>
      <c r="G43" s="191" t="e">
        <f t="shared" si="19"/>
        <v>#REF!</v>
      </c>
      <c r="H43" s="191" t="e">
        <f t="shared" si="4"/>
        <v>#REF!</v>
      </c>
      <c r="I43" s="191" t="e">
        <f t="shared" si="5"/>
        <v>#REF!</v>
      </c>
      <c r="J43" s="191" t="e">
        <f t="shared" si="6"/>
        <v>#REF!</v>
      </c>
      <c r="K43" s="191" t="e">
        <f t="shared" si="7"/>
        <v>#REF!</v>
      </c>
      <c r="L43" s="191" t="e">
        <f t="shared" si="22"/>
        <v>#REF!</v>
      </c>
      <c r="M43" s="179" t="s">
        <v>426</v>
      </c>
      <c r="N43" s="227" t="e">
        <f>L43</f>
        <v>#REF!</v>
      </c>
      <c r="O43" s="191">
        <v>500</v>
      </c>
      <c r="P43" s="228" t="e">
        <f t="shared" si="23"/>
        <v>#REF!</v>
      </c>
      <c r="Q43" s="228"/>
      <c r="R43" s="228"/>
      <c r="S43" s="179" t="s">
        <v>450</v>
      </c>
      <c r="T43" s="229"/>
      <c r="U43" s="185" t="e">
        <f t="shared" si="24"/>
        <v>#REF!</v>
      </c>
      <c r="V43" s="185" t="e">
        <f t="shared" si="25"/>
        <v>#REF!</v>
      </c>
      <c r="W43" s="181">
        <f t="shared" si="26"/>
        <v>506.00000000000006</v>
      </c>
      <c r="Z43" s="128">
        <v>350</v>
      </c>
      <c r="AA43" s="128">
        <v>330</v>
      </c>
      <c r="AB43" s="128">
        <v>700</v>
      </c>
      <c r="AC43" s="128">
        <v>480</v>
      </c>
    </row>
    <row r="44" spans="1:29" x14ac:dyDescent="0.3">
      <c r="A44" s="126" t="s">
        <v>261</v>
      </c>
      <c r="B44" s="129" t="s">
        <v>501</v>
      </c>
      <c r="C44" s="126" t="s">
        <v>140</v>
      </c>
      <c r="D44" s="126">
        <v>210</v>
      </c>
      <c r="E44" s="126">
        <v>200</v>
      </c>
      <c r="F44" s="191" t="e">
        <f>#REF!</f>
        <v>#REF!</v>
      </c>
      <c r="G44" s="191" t="e">
        <f t="shared" si="19"/>
        <v>#REF!</v>
      </c>
      <c r="H44" s="191" t="e">
        <f t="shared" si="4"/>
        <v>#REF!</v>
      </c>
      <c r="I44" s="191" t="e">
        <f t="shared" si="5"/>
        <v>#REF!</v>
      </c>
      <c r="J44" s="191" t="e">
        <f t="shared" si="6"/>
        <v>#REF!</v>
      </c>
      <c r="K44" s="191" t="e">
        <f t="shared" si="7"/>
        <v>#REF!</v>
      </c>
      <c r="L44" s="191" t="e">
        <f t="shared" si="22"/>
        <v>#REF!</v>
      </c>
      <c r="M44" s="179" t="s">
        <v>427</v>
      </c>
      <c r="N44" s="227" t="e">
        <f t="shared" ref="N44:N45" si="27">L44</f>
        <v>#REF!</v>
      </c>
      <c r="O44" s="191">
        <v>420</v>
      </c>
      <c r="P44" s="228" t="e">
        <f t="shared" si="23"/>
        <v>#REF!</v>
      </c>
      <c r="Q44" s="228"/>
      <c r="R44" s="228"/>
      <c r="S44" s="179" t="s">
        <v>449</v>
      </c>
      <c r="T44" s="229"/>
      <c r="U44" s="185" t="e">
        <f t="shared" si="24"/>
        <v>#REF!</v>
      </c>
      <c r="V44" s="185" t="e">
        <f t="shared" si="25"/>
        <v>#REF!</v>
      </c>
      <c r="W44" s="181">
        <f t="shared" si="26"/>
        <v>440.00000000000006</v>
      </c>
      <c r="Z44" s="128">
        <v>300</v>
      </c>
      <c r="AA44" s="128">
        <v>310</v>
      </c>
      <c r="AB44" s="128">
        <v>600</v>
      </c>
      <c r="AC44" s="128">
        <v>420</v>
      </c>
    </row>
    <row r="45" spans="1:29" x14ac:dyDescent="0.3">
      <c r="A45" s="126" t="s">
        <v>262</v>
      </c>
      <c r="B45" s="129" t="s">
        <v>357</v>
      </c>
      <c r="C45" s="126" t="s">
        <v>140</v>
      </c>
      <c r="D45" s="126">
        <v>115</v>
      </c>
      <c r="E45" s="126">
        <v>100</v>
      </c>
      <c r="F45" s="191" t="e">
        <f>#REF!</f>
        <v>#REF!</v>
      </c>
      <c r="G45" s="191" t="e">
        <f t="shared" si="19"/>
        <v>#REF!</v>
      </c>
      <c r="H45" s="191" t="e">
        <f t="shared" si="4"/>
        <v>#REF!</v>
      </c>
      <c r="I45" s="191" t="e">
        <f t="shared" si="5"/>
        <v>#REF!</v>
      </c>
      <c r="J45" s="191" t="e">
        <f t="shared" si="6"/>
        <v>#REF!</v>
      </c>
      <c r="K45" s="191" t="e">
        <f t="shared" si="7"/>
        <v>#REF!</v>
      </c>
      <c r="L45" s="191" t="e">
        <f t="shared" si="22"/>
        <v>#REF!</v>
      </c>
      <c r="M45" s="179" t="s">
        <v>428</v>
      </c>
      <c r="N45" s="227" t="e">
        <f t="shared" si="27"/>
        <v>#REF!</v>
      </c>
      <c r="O45" s="191">
        <v>250</v>
      </c>
      <c r="P45" s="228" t="e">
        <f t="shared" si="23"/>
        <v>#REF!</v>
      </c>
      <c r="Q45" s="228"/>
      <c r="R45" s="228"/>
      <c r="S45" s="179" t="s">
        <v>447</v>
      </c>
      <c r="T45" s="229"/>
      <c r="U45" s="185" t="e">
        <f t="shared" si="24"/>
        <v>#REF!</v>
      </c>
      <c r="V45" s="185" t="e">
        <f t="shared" si="25"/>
        <v>#REF!</v>
      </c>
      <c r="W45" s="181">
        <f t="shared" si="26"/>
        <v>220.00000000000003</v>
      </c>
      <c r="Z45" s="128">
        <v>200</v>
      </c>
      <c r="AA45" s="128">
        <v>220</v>
      </c>
      <c r="AB45" s="128">
        <v>300</v>
      </c>
      <c r="AC45" s="128">
        <v>340</v>
      </c>
    </row>
    <row r="46" spans="1:29" x14ac:dyDescent="0.3">
      <c r="A46" s="126" t="s">
        <v>370</v>
      </c>
      <c r="B46" s="129" t="s">
        <v>537</v>
      </c>
      <c r="C46" s="126" t="s">
        <v>140</v>
      </c>
      <c r="D46" s="126">
        <v>115</v>
      </c>
      <c r="E46" s="126">
        <v>80</v>
      </c>
      <c r="F46" s="191" t="e">
        <f>#REF!</f>
        <v>#REF!</v>
      </c>
      <c r="G46" s="191" t="e">
        <f t="shared" si="19"/>
        <v>#REF!</v>
      </c>
      <c r="H46" s="191" t="e">
        <f t="shared" si="4"/>
        <v>#REF!</v>
      </c>
      <c r="I46" s="191" t="e">
        <f t="shared" si="5"/>
        <v>#REF!</v>
      </c>
      <c r="J46" s="191" t="e">
        <f t="shared" si="6"/>
        <v>#REF!</v>
      </c>
      <c r="K46" s="191" t="e">
        <f t="shared" si="7"/>
        <v>#REF!</v>
      </c>
      <c r="L46" s="191" t="e">
        <f t="shared" si="22"/>
        <v>#REF!</v>
      </c>
      <c r="M46" s="179" t="s">
        <v>428</v>
      </c>
      <c r="N46" s="233">
        <v>180</v>
      </c>
      <c r="O46" s="191">
        <v>180</v>
      </c>
      <c r="P46" s="228" t="e">
        <f t="shared" si="23"/>
        <v>#REF!</v>
      </c>
      <c r="Q46" s="228"/>
      <c r="R46" s="228"/>
      <c r="S46" s="179" t="s">
        <v>447</v>
      </c>
      <c r="T46" s="234"/>
      <c r="U46" s="185" t="e">
        <f t="shared" si="24"/>
        <v>#REF!</v>
      </c>
      <c r="V46" s="185" t="e">
        <f t="shared" si="25"/>
        <v>#REF!</v>
      </c>
      <c r="W46" s="181">
        <f t="shared" si="26"/>
        <v>176</v>
      </c>
      <c r="Z46" s="128">
        <v>200</v>
      </c>
      <c r="AA46" s="128">
        <v>200</v>
      </c>
      <c r="AB46" s="128">
        <v>300</v>
      </c>
      <c r="AC46" s="128">
        <v>340</v>
      </c>
    </row>
    <row r="47" spans="1:29" s="125" customFormat="1" x14ac:dyDescent="0.3">
      <c r="A47" s="122" t="s">
        <v>36</v>
      </c>
      <c r="B47" s="123" t="s">
        <v>182</v>
      </c>
      <c r="C47" s="123"/>
      <c r="D47" s="123"/>
      <c r="E47" s="123"/>
      <c r="F47" s="123"/>
      <c r="G47" s="123"/>
      <c r="H47" s="123"/>
      <c r="I47" s="123"/>
      <c r="J47" s="123"/>
      <c r="K47" s="123"/>
      <c r="L47" s="123"/>
      <c r="M47" s="123"/>
      <c r="N47" s="305"/>
      <c r="O47" s="191"/>
      <c r="P47" s="305"/>
      <c r="Q47" s="305"/>
      <c r="R47" s="305"/>
      <c r="S47" s="123"/>
      <c r="T47" s="232"/>
      <c r="U47" s="185"/>
      <c r="V47" s="185"/>
      <c r="W47" s="181"/>
    </row>
    <row r="48" spans="1:29" x14ac:dyDescent="0.3">
      <c r="A48" s="126" t="s">
        <v>258</v>
      </c>
      <c r="B48" s="157" t="s">
        <v>239</v>
      </c>
      <c r="C48" s="126" t="s">
        <v>140</v>
      </c>
      <c r="D48" s="126" t="s">
        <v>177</v>
      </c>
      <c r="E48" s="126">
        <v>270</v>
      </c>
      <c r="F48" s="191">
        <f>C5</f>
        <v>2000</v>
      </c>
      <c r="G48" s="191">
        <f t="shared" si="19"/>
        <v>600</v>
      </c>
      <c r="H48" s="191">
        <f t="shared" si="4"/>
        <v>800</v>
      </c>
      <c r="I48" s="191">
        <f t="shared" si="5"/>
        <v>1200</v>
      </c>
      <c r="J48" s="191">
        <f t="shared" si="6"/>
        <v>1600</v>
      </c>
      <c r="K48" s="191">
        <f t="shared" si="7"/>
        <v>2000</v>
      </c>
      <c r="L48" s="191">
        <f>G48</f>
        <v>600</v>
      </c>
      <c r="M48" s="179" t="s">
        <v>430</v>
      </c>
      <c r="N48" s="227">
        <f>L48</f>
        <v>600</v>
      </c>
      <c r="O48" s="191">
        <v>600</v>
      </c>
      <c r="P48" s="228">
        <f t="shared" si="10"/>
        <v>30</v>
      </c>
      <c r="Q48" s="228"/>
      <c r="R48" s="228"/>
      <c r="S48" s="179" t="s">
        <v>430</v>
      </c>
      <c r="T48" s="229"/>
      <c r="U48" s="185">
        <f t="shared" ref="U48:U53" si="28">(K48/F48)*100</f>
        <v>100</v>
      </c>
      <c r="V48" s="185">
        <f t="shared" ref="V48:V53" si="29">((K48-E48)/E48)*100</f>
        <v>640.74074074074076</v>
      </c>
      <c r="W48" s="181">
        <f t="shared" ref="W48:W53" si="30">E48*2.3</f>
        <v>621</v>
      </c>
      <c r="Z48" s="128">
        <v>400</v>
      </c>
      <c r="AA48" s="128">
        <v>360</v>
      </c>
      <c r="AB48" s="128">
        <v>750</v>
      </c>
      <c r="AC48" s="128">
        <v>600</v>
      </c>
    </row>
    <row r="49" spans="1:29" x14ac:dyDescent="0.3">
      <c r="A49" s="126" t="s">
        <v>259</v>
      </c>
      <c r="B49" s="157" t="s">
        <v>240</v>
      </c>
      <c r="C49" s="126" t="s">
        <v>140</v>
      </c>
      <c r="D49" s="126" t="s">
        <v>177</v>
      </c>
      <c r="E49" s="126">
        <v>230</v>
      </c>
      <c r="F49" s="191">
        <f>C6</f>
        <v>1500</v>
      </c>
      <c r="G49" s="191">
        <f t="shared" si="19"/>
        <v>450</v>
      </c>
      <c r="H49" s="191">
        <f t="shared" si="4"/>
        <v>600</v>
      </c>
      <c r="I49" s="191">
        <f t="shared" si="5"/>
        <v>900</v>
      </c>
      <c r="J49" s="191">
        <f t="shared" si="6"/>
        <v>1200</v>
      </c>
      <c r="K49" s="191">
        <f t="shared" si="7"/>
        <v>1500</v>
      </c>
      <c r="L49" s="191">
        <f t="shared" ref="L49:L53" si="31">G49</f>
        <v>450</v>
      </c>
      <c r="M49" s="179" t="s">
        <v>426</v>
      </c>
      <c r="N49" s="227">
        <f t="shared" ref="N49:N52" si="32">L49</f>
        <v>450</v>
      </c>
      <c r="O49" s="191">
        <v>500</v>
      </c>
      <c r="P49" s="228">
        <f t="shared" si="10"/>
        <v>33.333333333333329</v>
      </c>
      <c r="Q49" s="228"/>
      <c r="R49" s="228"/>
      <c r="S49" s="179" t="s">
        <v>450</v>
      </c>
      <c r="T49" s="229"/>
      <c r="U49" s="185">
        <f t="shared" si="28"/>
        <v>100</v>
      </c>
      <c r="V49" s="185">
        <f t="shared" si="29"/>
        <v>552.17391304347825</v>
      </c>
      <c r="W49" s="181">
        <f t="shared" si="30"/>
        <v>529</v>
      </c>
      <c r="Z49" s="128">
        <v>350</v>
      </c>
      <c r="AA49" s="128">
        <v>330</v>
      </c>
      <c r="AB49" s="128">
        <v>700</v>
      </c>
      <c r="AC49" s="128">
        <v>480</v>
      </c>
    </row>
    <row r="50" spans="1:29" x14ac:dyDescent="0.3">
      <c r="A50" s="126" t="s">
        <v>260</v>
      </c>
      <c r="B50" s="129" t="s">
        <v>233</v>
      </c>
      <c r="C50" s="126" t="s">
        <v>140</v>
      </c>
      <c r="D50" s="126" t="s">
        <v>177</v>
      </c>
      <c r="E50" s="126">
        <v>200</v>
      </c>
      <c r="F50" s="191">
        <f>C7</f>
        <v>1000</v>
      </c>
      <c r="G50" s="191">
        <f t="shared" si="19"/>
        <v>300</v>
      </c>
      <c r="H50" s="191">
        <f t="shared" si="4"/>
        <v>400</v>
      </c>
      <c r="I50" s="191">
        <f t="shared" si="5"/>
        <v>600</v>
      </c>
      <c r="J50" s="191">
        <f t="shared" si="6"/>
        <v>800</v>
      </c>
      <c r="K50" s="191">
        <f t="shared" si="7"/>
        <v>1000</v>
      </c>
      <c r="L50" s="191">
        <f t="shared" si="31"/>
        <v>300</v>
      </c>
      <c r="M50" s="179" t="s">
        <v>427</v>
      </c>
      <c r="N50" s="227">
        <f t="shared" si="32"/>
        <v>300</v>
      </c>
      <c r="O50" s="191">
        <v>420</v>
      </c>
      <c r="P50" s="228">
        <f t="shared" si="10"/>
        <v>42</v>
      </c>
      <c r="Q50" s="228"/>
      <c r="R50" s="228"/>
      <c r="S50" s="179" t="s">
        <v>449</v>
      </c>
      <c r="T50" s="229"/>
      <c r="U50" s="185">
        <f t="shared" si="28"/>
        <v>100</v>
      </c>
      <c r="V50" s="185">
        <f t="shared" si="29"/>
        <v>400</v>
      </c>
      <c r="W50" s="181">
        <f t="shared" si="30"/>
        <v>459.99999999999994</v>
      </c>
      <c r="Z50" s="128">
        <v>300</v>
      </c>
      <c r="AA50" s="128">
        <v>310</v>
      </c>
      <c r="AB50" s="128">
        <v>600</v>
      </c>
      <c r="AC50" s="128">
        <v>420</v>
      </c>
    </row>
    <row r="51" spans="1:29" x14ac:dyDescent="0.3">
      <c r="A51" s="126" t="s">
        <v>261</v>
      </c>
      <c r="B51" s="129" t="s">
        <v>540</v>
      </c>
      <c r="C51" s="126" t="s">
        <v>140</v>
      </c>
      <c r="D51" s="126" t="s">
        <v>177</v>
      </c>
      <c r="E51" s="126">
        <v>180</v>
      </c>
      <c r="F51" s="191">
        <f>C8</f>
        <v>750</v>
      </c>
      <c r="G51" s="191">
        <f t="shared" si="19"/>
        <v>225</v>
      </c>
      <c r="H51" s="191">
        <f t="shared" si="4"/>
        <v>300</v>
      </c>
      <c r="I51" s="191">
        <f t="shared" si="5"/>
        <v>450</v>
      </c>
      <c r="J51" s="191">
        <f t="shared" si="6"/>
        <v>600</v>
      </c>
      <c r="K51" s="191">
        <f t="shared" si="7"/>
        <v>750</v>
      </c>
      <c r="L51" s="191">
        <f t="shared" si="31"/>
        <v>225</v>
      </c>
      <c r="M51" s="179" t="s">
        <v>462</v>
      </c>
      <c r="N51" s="227">
        <f t="shared" si="32"/>
        <v>225</v>
      </c>
      <c r="O51" s="191">
        <v>350</v>
      </c>
      <c r="P51" s="228">
        <f t="shared" si="10"/>
        <v>46.666666666666664</v>
      </c>
      <c r="Q51" s="228"/>
      <c r="R51" s="228"/>
      <c r="S51" s="179" t="s">
        <v>448</v>
      </c>
      <c r="T51" s="229"/>
      <c r="U51" s="185">
        <f t="shared" si="28"/>
        <v>100</v>
      </c>
      <c r="V51" s="185">
        <f t="shared" si="29"/>
        <v>316.66666666666663</v>
      </c>
      <c r="W51" s="181">
        <f t="shared" si="30"/>
        <v>413.99999999999994</v>
      </c>
      <c r="Z51" s="128">
        <v>200</v>
      </c>
      <c r="AA51" s="128">
        <v>300</v>
      </c>
      <c r="AB51" s="128">
        <v>450</v>
      </c>
      <c r="AC51" s="128">
        <v>420</v>
      </c>
    </row>
    <row r="52" spans="1:29" x14ac:dyDescent="0.3">
      <c r="A52" s="126" t="s">
        <v>262</v>
      </c>
      <c r="B52" s="129" t="s">
        <v>541</v>
      </c>
      <c r="C52" s="126" t="s">
        <v>140</v>
      </c>
      <c r="D52" s="126" t="s">
        <v>177</v>
      </c>
      <c r="E52" s="126">
        <v>110</v>
      </c>
      <c r="F52" s="191">
        <f>C8</f>
        <v>750</v>
      </c>
      <c r="G52" s="191">
        <f t="shared" si="19"/>
        <v>225</v>
      </c>
      <c r="H52" s="191">
        <f t="shared" si="4"/>
        <v>300</v>
      </c>
      <c r="I52" s="191">
        <f t="shared" si="5"/>
        <v>450</v>
      </c>
      <c r="J52" s="191">
        <f t="shared" si="6"/>
        <v>600</v>
      </c>
      <c r="K52" s="191">
        <f t="shared" si="7"/>
        <v>750</v>
      </c>
      <c r="L52" s="191">
        <f t="shared" si="31"/>
        <v>225</v>
      </c>
      <c r="M52" s="179" t="s">
        <v>485</v>
      </c>
      <c r="N52" s="227">
        <f t="shared" si="32"/>
        <v>225</v>
      </c>
      <c r="O52" s="191">
        <v>250</v>
      </c>
      <c r="P52" s="228">
        <f t="shared" si="10"/>
        <v>33.333333333333329</v>
      </c>
      <c r="Q52" s="228"/>
      <c r="R52" s="228"/>
      <c r="S52" s="179" t="s">
        <v>447</v>
      </c>
      <c r="T52" s="229"/>
      <c r="U52" s="185">
        <f t="shared" si="28"/>
        <v>100</v>
      </c>
      <c r="V52" s="185">
        <f t="shared" si="29"/>
        <v>581.81818181818187</v>
      </c>
      <c r="W52" s="181">
        <f t="shared" si="30"/>
        <v>252.99999999999997</v>
      </c>
      <c r="Z52" s="128">
        <v>200</v>
      </c>
      <c r="AA52" s="128">
        <v>300</v>
      </c>
      <c r="AB52" s="128">
        <v>300</v>
      </c>
    </row>
    <row r="53" spans="1:29" x14ac:dyDescent="0.3">
      <c r="A53" s="126" t="s">
        <v>370</v>
      </c>
      <c r="B53" s="129" t="s">
        <v>537</v>
      </c>
      <c r="C53" s="126" t="s">
        <v>140</v>
      </c>
      <c r="D53" s="126" t="s">
        <v>177</v>
      </c>
      <c r="E53" s="126">
        <v>80</v>
      </c>
      <c r="F53" s="191">
        <f>C8</f>
        <v>750</v>
      </c>
      <c r="G53" s="191">
        <f t="shared" si="19"/>
        <v>225</v>
      </c>
      <c r="H53" s="191">
        <f t="shared" si="4"/>
        <v>300</v>
      </c>
      <c r="I53" s="191">
        <f t="shared" si="5"/>
        <v>450</v>
      </c>
      <c r="J53" s="191">
        <f t="shared" si="6"/>
        <v>600</v>
      </c>
      <c r="K53" s="191">
        <f t="shared" si="7"/>
        <v>750</v>
      </c>
      <c r="L53" s="191">
        <f t="shared" si="31"/>
        <v>225</v>
      </c>
      <c r="M53" s="179" t="s">
        <v>428</v>
      </c>
      <c r="N53" s="233">
        <v>180</v>
      </c>
      <c r="O53" s="191">
        <v>180</v>
      </c>
      <c r="P53" s="228">
        <f t="shared" si="10"/>
        <v>24</v>
      </c>
      <c r="Q53" s="228"/>
      <c r="R53" s="228"/>
      <c r="S53" s="179" t="s">
        <v>447</v>
      </c>
      <c r="T53" s="234"/>
      <c r="U53" s="185">
        <f t="shared" si="28"/>
        <v>100</v>
      </c>
      <c r="V53" s="185">
        <f t="shared" si="29"/>
        <v>837.5</v>
      </c>
      <c r="W53" s="181">
        <f t="shared" si="30"/>
        <v>184</v>
      </c>
      <c r="Z53" s="128">
        <v>200</v>
      </c>
      <c r="AA53" s="128">
        <v>200</v>
      </c>
      <c r="AB53" s="128">
        <v>300</v>
      </c>
      <c r="AC53" s="128">
        <v>240</v>
      </c>
    </row>
    <row r="54" spans="1:29" s="125" customFormat="1" x14ac:dyDescent="0.3">
      <c r="A54" s="122" t="s">
        <v>181</v>
      </c>
      <c r="B54" s="123" t="s">
        <v>525</v>
      </c>
      <c r="C54" s="123"/>
      <c r="D54" s="123"/>
      <c r="E54" s="123"/>
      <c r="F54" s="123"/>
      <c r="G54" s="123"/>
      <c r="H54" s="123"/>
      <c r="I54" s="123"/>
      <c r="J54" s="123"/>
      <c r="K54" s="123"/>
      <c r="L54" s="123"/>
      <c r="M54" s="123"/>
      <c r="N54" s="305"/>
      <c r="O54" s="191"/>
      <c r="P54" s="305"/>
      <c r="Q54" s="305"/>
      <c r="R54" s="305"/>
      <c r="S54" s="123"/>
      <c r="T54" s="232"/>
      <c r="U54" s="186"/>
      <c r="V54" s="186"/>
      <c r="W54" s="181"/>
    </row>
    <row r="55" spans="1:29" ht="24" customHeight="1" x14ac:dyDescent="0.3">
      <c r="A55" s="126" t="s">
        <v>258</v>
      </c>
      <c r="B55" s="129" t="s">
        <v>523</v>
      </c>
      <c r="C55" s="126" t="s">
        <v>140</v>
      </c>
      <c r="D55" s="126">
        <v>265</v>
      </c>
      <c r="E55" s="126">
        <v>230</v>
      </c>
      <c r="F55" s="191" t="str">
        <f>C22</f>
        <v>Người/ngày</v>
      </c>
      <c r="G55" s="191" t="e">
        <f t="shared" si="19"/>
        <v>#VALUE!</v>
      </c>
      <c r="H55" s="191" t="e">
        <f t="shared" si="4"/>
        <v>#VALUE!</v>
      </c>
      <c r="I55" s="191" t="e">
        <f t="shared" si="5"/>
        <v>#VALUE!</v>
      </c>
      <c r="J55" s="191" t="e">
        <f t="shared" si="6"/>
        <v>#VALUE!</v>
      </c>
      <c r="K55" s="191" t="e">
        <f t="shared" si="7"/>
        <v>#VALUE!</v>
      </c>
      <c r="L55" s="191" t="e">
        <f t="shared" ref="L55:L61" si="33">G55</f>
        <v>#VALUE!</v>
      </c>
      <c r="M55" s="179" t="s">
        <v>426</v>
      </c>
      <c r="N55" s="227" t="e">
        <f>L55</f>
        <v>#VALUE!</v>
      </c>
      <c r="O55" s="191">
        <v>450</v>
      </c>
      <c r="P55" s="228" t="e">
        <f t="shared" ref="P55:P61" si="34">O55/F55*100</f>
        <v>#VALUE!</v>
      </c>
      <c r="Q55" s="228"/>
      <c r="R55" s="228"/>
      <c r="S55" s="179" t="s">
        <v>426</v>
      </c>
      <c r="T55" s="229"/>
      <c r="U55" s="185" t="e">
        <f t="shared" ref="U55:U61" si="35">(K55/F55)*100</f>
        <v>#VALUE!</v>
      </c>
      <c r="V55" s="185" t="e">
        <f t="shared" ref="V55:V61" si="36">((K55-E55)/E55)*100</f>
        <v>#VALUE!</v>
      </c>
      <c r="W55" s="181">
        <f t="shared" ref="W55:W61" si="37">E55*2</f>
        <v>460</v>
      </c>
      <c r="Z55" s="128">
        <v>400</v>
      </c>
      <c r="AA55" s="128">
        <v>360</v>
      </c>
      <c r="AB55" s="128">
        <v>750</v>
      </c>
      <c r="AC55" s="128">
        <v>450</v>
      </c>
    </row>
    <row r="56" spans="1:29" ht="24" customHeight="1" x14ac:dyDescent="0.3">
      <c r="A56" s="126" t="s">
        <v>259</v>
      </c>
      <c r="B56" s="129" t="s">
        <v>368</v>
      </c>
      <c r="C56" s="126" t="s">
        <v>140</v>
      </c>
      <c r="D56" s="126" t="s">
        <v>177</v>
      </c>
      <c r="E56" s="126">
        <v>225</v>
      </c>
      <c r="F56" s="191" t="str">
        <f>C22</f>
        <v>Người/ngày</v>
      </c>
      <c r="G56" s="191" t="e">
        <f t="shared" si="19"/>
        <v>#VALUE!</v>
      </c>
      <c r="H56" s="191" t="e">
        <f t="shared" si="4"/>
        <v>#VALUE!</v>
      </c>
      <c r="I56" s="191" t="e">
        <f t="shared" si="5"/>
        <v>#VALUE!</v>
      </c>
      <c r="J56" s="191" t="e">
        <f t="shared" si="6"/>
        <v>#VALUE!</v>
      </c>
      <c r="K56" s="191" t="e">
        <f t="shared" si="7"/>
        <v>#VALUE!</v>
      </c>
      <c r="L56" s="191" t="e">
        <f t="shared" si="33"/>
        <v>#VALUE!</v>
      </c>
      <c r="M56" s="179" t="s">
        <v>426</v>
      </c>
      <c r="N56" s="233">
        <v>430</v>
      </c>
      <c r="O56" s="191">
        <v>430</v>
      </c>
      <c r="P56" s="228" t="e">
        <f t="shared" si="34"/>
        <v>#VALUE!</v>
      </c>
      <c r="Q56" s="228"/>
      <c r="R56" s="228"/>
      <c r="S56" s="179" t="s">
        <v>451</v>
      </c>
      <c r="T56" s="234"/>
      <c r="U56" s="185" t="e">
        <f t="shared" si="35"/>
        <v>#VALUE!</v>
      </c>
      <c r="V56" s="185" t="e">
        <f t="shared" si="36"/>
        <v>#VALUE!</v>
      </c>
      <c r="W56" s="181">
        <f t="shared" si="37"/>
        <v>450</v>
      </c>
      <c r="Z56" s="128">
        <v>350</v>
      </c>
      <c r="AA56" s="128">
        <v>320</v>
      </c>
      <c r="AC56" s="128">
        <v>400</v>
      </c>
    </row>
    <row r="57" spans="1:29" ht="24" customHeight="1" x14ac:dyDescent="0.3">
      <c r="A57" s="126" t="s">
        <v>260</v>
      </c>
      <c r="B57" s="129" t="s">
        <v>524</v>
      </c>
      <c r="C57" s="126" t="s">
        <v>140</v>
      </c>
      <c r="D57" s="126">
        <v>250</v>
      </c>
      <c r="E57" s="126">
        <v>220</v>
      </c>
      <c r="F57" s="191" t="str">
        <f>C23</f>
        <v>Người/ngày</v>
      </c>
      <c r="G57" s="191" t="e">
        <f t="shared" si="19"/>
        <v>#VALUE!</v>
      </c>
      <c r="H57" s="191" t="e">
        <f t="shared" si="4"/>
        <v>#VALUE!</v>
      </c>
      <c r="I57" s="191" t="e">
        <f t="shared" si="5"/>
        <v>#VALUE!</v>
      </c>
      <c r="J57" s="191" t="e">
        <f t="shared" si="6"/>
        <v>#VALUE!</v>
      </c>
      <c r="K57" s="191" t="e">
        <f t="shared" si="7"/>
        <v>#VALUE!</v>
      </c>
      <c r="L57" s="191" t="e">
        <f t="shared" si="33"/>
        <v>#VALUE!</v>
      </c>
      <c r="M57" s="179" t="s">
        <v>427</v>
      </c>
      <c r="N57" s="227">
        <v>400</v>
      </c>
      <c r="O57" s="191">
        <v>400</v>
      </c>
      <c r="P57" s="228" t="e">
        <f t="shared" si="34"/>
        <v>#VALUE!</v>
      </c>
      <c r="Q57" s="228"/>
      <c r="R57" s="228"/>
      <c r="S57" s="179" t="s">
        <v>403</v>
      </c>
      <c r="T57" s="229"/>
      <c r="U57" s="185" t="e">
        <f t="shared" si="35"/>
        <v>#VALUE!</v>
      </c>
      <c r="V57" s="185" t="e">
        <f t="shared" si="36"/>
        <v>#VALUE!</v>
      </c>
      <c r="W57" s="181">
        <f t="shared" si="37"/>
        <v>440</v>
      </c>
      <c r="Z57" s="128">
        <v>350</v>
      </c>
      <c r="AA57" s="128">
        <v>320</v>
      </c>
      <c r="AB57" s="128">
        <v>700</v>
      </c>
      <c r="AC57" s="128">
        <v>360</v>
      </c>
    </row>
    <row r="58" spans="1:29" ht="24" customHeight="1" x14ac:dyDescent="0.3">
      <c r="A58" s="126" t="s">
        <v>261</v>
      </c>
      <c r="B58" s="129" t="s">
        <v>350</v>
      </c>
      <c r="C58" s="126" t="s">
        <v>140</v>
      </c>
      <c r="D58" s="126">
        <v>210</v>
      </c>
      <c r="E58" s="126">
        <v>200</v>
      </c>
      <c r="F58" s="191" t="str">
        <f>C23</f>
        <v>Người/ngày</v>
      </c>
      <c r="G58" s="191" t="e">
        <f t="shared" si="19"/>
        <v>#VALUE!</v>
      </c>
      <c r="H58" s="191" t="e">
        <f t="shared" si="4"/>
        <v>#VALUE!</v>
      </c>
      <c r="I58" s="191" t="e">
        <f t="shared" si="5"/>
        <v>#VALUE!</v>
      </c>
      <c r="J58" s="191" t="e">
        <f t="shared" si="6"/>
        <v>#VALUE!</v>
      </c>
      <c r="K58" s="191" t="e">
        <f t="shared" si="7"/>
        <v>#VALUE!</v>
      </c>
      <c r="L58" s="191" t="e">
        <f t="shared" si="33"/>
        <v>#VALUE!</v>
      </c>
      <c r="M58" s="179" t="s">
        <v>427</v>
      </c>
      <c r="N58" s="233">
        <v>350</v>
      </c>
      <c r="O58" s="191">
        <v>350</v>
      </c>
      <c r="P58" s="228" t="e">
        <f t="shared" si="34"/>
        <v>#VALUE!</v>
      </c>
      <c r="Q58" s="228"/>
      <c r="R58" s="228"/>
      <c r="S58" s="179" t="s">
        <v>452</v>
      </c>
      <c r="T58" s="234"/>
      <c r="U58" s="185" t="e">
        <f t="shared" si="35"/>
        <v>#VALUE!</v>
      </c>
      <c r="V58" s="185" t="e">
        <f t="shared" si="36"/>
        <v>#VALUE!</v>
      </c>
      <c r="W58" s="181">
        <f t="shared" si="37"/>
        <v>400</v>
      </c>
      <c r="Z58" s="128">
        <v>300</v>
      </c>
      <c r="AA58" s="128">
        <v>270</v>
      </c>
      <c r="AB58" s="128">
        <v>600</v>
      </c>
      <c r="AC58" s="128">
        <v>315</v>
      </c>
    </row>
    <row r="59" spans="1:29" ht="24" customHeight="1" x14ac:dyDescent="0.3">
      <c r="A59" s="126" t="s">
        <v>262</v>
      </c>
      <c r="B59" s="129" t="s">
        <v>526</v>
      </c>
      <c r="C59" s="126" t="s">
        <v>140</v>
      </c>
      <c r="D59" s="126">
        <v>210</v>
      </c>
      <c r="E59" s="126">
        <v>190</v>
      </c>
      <c r="F59" s="191" t="str">
        <f>C23</f>
        <v>Người/ngày</v>
      </c>
      <c r="G59" s="191" t="e">
        <f t="shared" si="19"/>
        <v>#VALUE!</v>
      </c>
      <c r="H59" s="191" t="e">
        <f t="shared" si="4"/>
        <v>#VALUE!</v>
      </c>
      <c r="I59" s="191" t="e">
        <f t="shared" si="5"/>
        <v>#VALUE!</v>
      </c>
      <c r="J59" s="191" t="e">
        <f t="shared" si="6"/>
        <v>#VALUE!</v>
      </c>
      <c r="K59" s="191" t="e">
        <f t="shared" si="7"/>
        <v>#VALUE!</v>
      </c>
      <c r="L59" s="191" t="e">
        <f t="shared" si="33"/>
        <v>#VALUE!</v>
      </c>
      <c r="M59" s="179" t="s">
        <v>427</v>
      </c>
      <c r="N59" s="233">
        <v>300</v>
      </c>
      <c r="O59" s="191">
        <v>320</v>
      </c>
      <c r="P59" s="228" t="e">
        <f t="shared" si="34"/>
        <v>#VALUE!</v>
      </c>
      <c r="Q59" s="228"/>
      <c r="R59" s="228"/>
      <c r="S59" s="179" t="s">
        <v>427</v>
      </c>
      <c r="T59" s="234"/>
      <c r="U59" s="185" t="e">
        <f t="shared" si="35"/>
        <v>#VALUE!</v>
      </c>
      <c r="V59" s="185" t="e">
        <f t="shared" si="36"/>
        <v>#VALUE!</v>
      </c>
      <c r="W59" s="181">
        <f t="shared" si="37"/>
        <v>380</v>
      </c>
      <c r="Z59" s="128">
        <v>300</v>
      </c>
      <c r="AA59" s="128">
        <v>270</v>
      </c>
      <c r="AB59" s="128">
        <v>600</v>
      </c>
      <c r="AC59" s="128">
        <v>315</v>
      </c>
    </row>
    <row r="60" spans="1:29" ht="24" customHeight="1" x14ac:dyDescent="0.3">
      <c r="A60" s="126" t="s">
        <v>370</v>
      </c>
      <c r="B60" s="157" t="s">
        <v>352</v>
      </c>
      <c r="C60" s="126" t="s">
        <v>140</v>
      </c>
      <c r="D60" s="126">
        <v>100</v>
      </c>
      <c r="E60" s="126">
        <v>100</v>
      </c>
      <c r="F60" s="191" t="str">
        <f>C24</f>
        <v>Người/ngày</v>
      </c>
      <c r="G60" s="191" t="e">
        <f t="shared" si="19"/>
        <v>#VALUE!</v>
      </c>
      <c r="H60" s="191" t="e">
        <f t="shared" si="4"/>
        <v>#VALUE!</v>
      </c>
      <c r="I60" s="191" t="e">
        <f t="shared" si="5"/>
        <v>#VALUE!</v>
      </c>
      <c r="J60" s="191" t="e">
        <f t="shared" si="6"/>
        <v>#VALUE!</v>
      </c>
      <c r="K60" s="191" t="e">
        <f t="shared" si="7"/>
        <v>#VALUE!</v>
      </c>
      <c r="L60" s="191" t="e">
        <f t="shared" si="33"/>
        <v>#VALUE!</v>
      </c>
      <c r="M60" s="179" t="s">
        <v>485</v>
      </c>
      <c r="N60" s="227" t="e">
        <f>L60</f>
        <v>#VALUE!</v>
      </c>
      <c r="O60" s="191">
        <v>250</v>
      </c>
      <c r="P60" s="228" t="e">
        <f t="shared" si="34"/>
        <v>#VALUE!</v>
      </c>
      <c r="Q60" s="228"/>
      <c r="R60" s="228"/>
      <c r="S60" s="179" t="s">
        <v>447</v>
      </c>
      <c r="T60" s="229"/>
      <c r="U60" s="185" t="e">
        <f t="shared" si="35"/>
        <v>#VALUE!</v>
      </c>
      <c r="V60" s="185" t="e">
        <f t="shared" si="36"/>
        <v>#VALUE!</v>
      </c>
      <c r="W60" s="181">
        <f t="shared" si="37"/>
        <v>200</v>
      </c>
      <c r="Z60" s="128">
        <v>200</v>
      </c>
      <c r="AA60" s="128">
        <v>200</v>
      </c>
      <c r="AB60" s="128">
        <v>300</v>
      </c>
      <c r="AC60" s="128">
        <v>315</v>
      </c>
    </row>
    <row r="61" spans="1:29" ht="24" customHeight="1" x14ac:dyDescent="0.3">
      <c r="A61" s="126" t="s">
        <v>380</v>
      </c>
      <c r="B61" s="129" t="s">
        <v>543</v>
      </c>
      <c r="C61" s="126" t="s">
        <v>140</v>
      </c>
      <c r="D61" s="126" t="s">
        <v>177</v>
      </c>
      <c r="E61" s="126">
        <v>80</v>
      </c>
      <c r="F61" s="191" t="str">
        <f>C24</f>
        <v>Người/ngày</v>
      </c>
      <c r="G61" s="191" t="e">
        <f t="shared" si="19"/>
        <v>#VALUE!</v>
      </c>
      <c r="H61" s="191" t="e">
        <f t="shared" si="4"/>
        <v>#VALUE!</v>
      </c>
      <c r="I61" s="191" t="e">
        <f t="shared" si="5"/>
        <v>#VALUE!</v>
      </c>
      <c r="J61" s="191" t="e">
        <f t="shared" si="6"/>
        <v>#VALUE!</v>
      </c>
      <c r="K61" s="191" t="e">
        <f t="shared" si="7"/>
        <v>#VALUE!</v>
      </c>
      <c r="L61" s="191" t="e">
        <f t="shared" si="33"/>
        <v>#VALUE!</v>
      </c>
      <c r="M61" s="179" t="s">
        <v>428</v>
      </c>
      <c r="N61" s="233">
        <v>180</v>
      </c>
      <c r="O61" s="191">
        <v>180</v>
      </c>
      <c r="P61" s="228" t="e">
        <f t="shared" si="34"/>
        <v>#VALUE!</v>
      </c>
      <c r="Q61" s="228"/>
      <c r="R61" s="228"/>
      <c r="S61" s="179" t="s">
        <v>447</v>
      </c>
      <c r="T61" s="234"/>
      <c r="U61" s="185" t="e">
        <f t="shared" si="35"/>
        <v>#VALUE!</v>
      </c>
      <c r="V61" s="185" t="e">
        <f t="shared" si="36"/>
        <v>#VALUE!</v>
      </c>
      <c r="W61" s="181">
        <f t="shared" si="37"/>
        <v>160</v>
      </c>
      <c r="Z61" s="128">
        <v>200</v>
      </c>
      <c r="AA61" s="128">
        <v>150</v>
      </c>
      <c r="AC61" s="128">
        <v>180</v>
      </c>
    </row>
    <row r="62" spans="1:29" x14ac:dyDescent="0.3">
      <c r="A62" s="297">
        <v>2</v>
      </c>
      <c r="B62" s="153" t="s">
        <v>185</v>
      </c>
      <c r="C62" s="297"/>
      <c r="D62" s="297"/>
      <c r="E62" s="297"/>
      <c r="F62" s="297"/>
      <c r="G62" s="297"/>
      <c r="H62" s="297"/>
      <c r="I62" s="297"/>
      <c r="J62" s="297"/>
      <c r="K62" s="117"/>
      <c r="L62" s="117"/>
      <c r="M62" s="196"/>
      <c r="N62" s="223"/>
      <c r="O62" s="191"/>
      <c r="P62" s="223"/>
      <c r="Q62" s="223"/>
      <c r="R62" s="223"/>
      <c r="S62" s="223"/>
      <c r="T62" s="224"/>
      <c r="U62" s="185"/>
      <c r="V62" s="185"/>
    </row>
    <row r="63" spans="1:29" s="158" customFormat="1" ht="31.5" x14ac:dyDescent="0.35">
      <c r="A63" s="122" t="s">
        <v>41</v>
      </c>
      <c r="B63" s="123" t="s">
        <v>186</v>
      </c>
      <c r="C63" s="123"/>
      <c r="D63" s="123"/>
      <c r="E63" s="123"/>
      <c r="F63" s="123"/>
      <c r="G63" s="123"/>
      <c r="H63" s="123"/>
      <c r="I63" s="123"/>
      <c r="J63" s="123"/>
      <c r="K63" s="123"/>
      <c r="L63" s="123"/>
      <c r="M63" s="123"/>
      <c r="N63" s="305"/>
      <c r="O63" s="191"/>
      <c r="P63" s="305"/>
      <c r="Q63" s="305"/>
      <c r="R63" s="305"/>
      <c r="S63" s="305"/>
      <c r="T63" s="232"/>
      <c r="U63" s="187"/>
      <c r="V63" s="187"/>
      <c r="W63" s="181"/>
    </row>
    <row r="64" spans="1:29" x14ac:dyDescent="0.3">
      <c r="A64" s="126" t="s">
        <v>258</v>
      </c>
      <c r="B64" s="157" t="s">
        <v>243</v>
      </c>
      <c r="C64" s="126" t="s">
        <v>140</v>
      </c>
      <c r="D64" s="126" t="s">
        <v>177</v>
      </c>
      <c r="E64" s="126" t="s">
        <v>177</v>
      </c>
      <c r="F64" s="191">
        <f>C6</f>
        <v>1500</v>
      </c>
      <c r="G64" s="191">
        <f t="shared" ref="G64:G72" si="38">ROUND($F64*0.3,3)</f>
        <v>450</v>
      </c>
      <c r="H64" s="191">
        <f t="shared" ref="H64:H65" si="39">ROUND($F64*0.4,3)</f>
        <v>600</v>
      </c>
      <c r="I64" s="191">
        <f t="shared" ref="I64:I65" si="40">ROUND($F64*0.6,3)</f>
        <v>900</v>
      </c>
      <c r="J64" s="191">
        <f t="shared" ref="J64:J65" si="41">ROUND($F64*0.8,3)</f>
        <v>1200</v>
      </c>
      <c r="K64" s="191">
        <f t="shared" ref="K64:K65" si="42">ROUND($F64*1,3)</f>
        <v>1500</v>
      </c>
      <c r="L64" s="191">
        <f t="shared" ref="L64:L72" si="43">G64</f>
        <v>450</v>
      </c>
      <c r="M64" s="179" t="s">
        <v>426</v>
      </c>
      <c r="N64" s="227">
        <f>L64</f>
        <v>450</v>
      </c>
      <c r="O64" s="191">
        <v>450</v>
      </c>
      <c r="P64" s="228">
        <f t="shared" ref="P64:P72" si="44">O64/F64*100</f>
        <v>30</v>
      </c>
      <c r="Q64" s="228"/>
      <c r="R64" s="228"/>
      <c r="S64" s="179" t="s">
        <v>426</v>
      </c>
      <c r="T64" s="229"/>
      <c r="U64" s="185">
        <f>(K64/F64)*100</f>
        <v>100</v>
      </c>
      <c r="V64" s="185"/>
      <c r="Z64" s="128">
        <v>400</v>
      </c>
      <c r="AB64" s="128">
        <v>800</v>
      </c>
      <c r="AC64" s="128">
        <v>750</v>
      </c>
    </row>
    <row r="65" spans="1:29" x14ac:dyDescent="0.3">
      <c r="A65" s="126" t="s">
        <v>259</v>
      </c>
      <c r="B65" s="157" t="s">
        <v>244</v>
      </c>
      <c r="C65" s="126" t="s">
        <v>140</v>
      </c>
      <c r="D65" s="126" t="s">
        <v>177</v>
      </c>
      <c r="E65" s="126" t="s">
        <v>177</v>
      </c>
      <c r="F65" s="191">
        <f>C7</f>
        <v>1000</v>
      </c>
      <c r="G65" s="191">
        <f t="shared" si="38"/>
        <v>300</v>
      </c>
      <c r="H65" s="191">
        <f t="shared" si="39"/>
        <v>400</v>
      </c>
      <c r="I65" s="191">
        <f t="shared" si="40"/>
        <v>600</v>
      </c>
      <c r="J65" s="191">
        <f t="shared" si="41"/>
        <v>800</v>
      </c>
      <c r="K65" s="191">
        <f t="shared" si="42"/>
        <v>1000</v>
      </c>
      <c r="L65" s="191">
        <f t="shared" si="43"/>
        <v>300</v>
      </c>
      <c r="M65" s="179" t="s">
        <v>427</v>
      </c>
      <c r="N65" s="227">
        <f>L65</f>
        <v>300</v>
      </c>
      <c r="O65" s="191">
        <v>300</v>
      </c>
      <c r="P65" s="228">
        <f t="shared" si="44"/>
        <v>30</v>
      </c>
      <c r="Q65" s="228"/>
      <c r="R65" s="228"/>
      <c r="S65" s="179" t="s">
        <v>427</v>
      </c>
      <c r="T65" s="229"/>
      <c r="U65" s="185">
        <f>(K65/F65)*100</f>
        <v>100</v>
      </c>
      <c r="V65" s="185"/>
      <c r="Z65" s="128">
        <v>300</v>
      </c>
      <c r="AB65" s="128">
        <v>600</v>
      </c>
      <c r="AC65" s="128">
        <v>525</v>
      </c>
    </row>
    <row r="66" spans="1:29" x14ac:dyDescent="0.3">
      <c r="A66" s="122" t="s">
        <v>50</v>
      </c>
      <c r="B66" s="268" t="s">
        <v>188</v>
      </c>
      <c r="C66" s="123"/>
      <c r="D66" s="269"/>
      <c r="E66" s="269"/>
      <c r="F66" s="269"/>
      <c r="G66" s="269"/>
      <c r="H66" s="269"/>
      <c r="I66" s="269"/>
      <c r="J66" s="269"/>
      <c r="K66" s="269"/>
      <c r="L66" s="269"/>
      <c r="M66" s="270"/>
      <c r="N66" s="305"/>
      <c r="O66" s="191"/>
      <c r="P66" s="305"/>
      <c r="Q66" s="305"/>
      <c r="R66" s="305"/>
      <c r="S66" s="305"/>
      <c r="T66" s="232"/>
      <c r="U66" s="185"/>
      <c r="V66" s="185"/>
    </row>
    <row r="67" spans="1:29" ht="31.5" x14ac:dyDescent="0.3">
      <c r="A67" s="126" t="s">
        <v>258</v>
      </c>
      <c r="B67" s="129" t="s">
        <v>358</v>
      </c>
      <c r="C67" s="126" t="s">
        <v>444</v>
      </c>
      <c r="D67" s="126">
        <v>460</v>
      </c>
      <c r="E67" s="126" t="s">
        <v>177</v>
      </c>
      <c r="F67" s="126">
        <v>600</v>
      </c>
      <c r="G67" s="192">
        <f>F67</f>
        <v>600</v>
      </c>
      <c r="H67" s="192">
        <f>F67</f>
        <v>600</v>
      </c>
      <c r="I67" s="192">
        <f t="shared" ref="I67:K67" si="45">H67</f>
        <v>600</v>
      </c>
      <c r="J67" s="192">
        <f t="shared" si="45"/>
        <v>600</v>
      </c>
      <c r="K67" s="192">
        <f t="shared" si="45"/>
        <v>600</v>
      </c>
      <c r="L67" s="191">
        <f t="shared" si="43"/>
        <v>600</v>
      </c>
      <c r="M67" s="197" t="s">
        <v>390</v>
      </c>
      <c r="N67" s="237">
        <f>L67</f>
        <v>600</v>
      </c>
      <c r="O67" s="191">
        <v>300</v>
      </c>
      <c r="P67" s="228">
        <f t="shared" si="44"/>
        <v>50</v>
      </c>
      <c r="Q67" s="228"/>
      <c r="R67" s="228"/>
      <c r="S67" s="197" t="s">
        <v>390</v>
      </c>
      <c r="T67" s="238"/>
      <c r="U67" s="185"/>
      <c r="V67" s="185"/>
      <c r="W67" s="181">
        <f>600*0.8</f>
        <v>480</v>
      </c>
      <c r="AA67" s="128">
        <v>480</v>
      </c>
      <c r="AB67" s="128">
        <v>600</v>
      </c>
      <c r="AC67" s="128">
        <v>1000</v>
      </c>
    </row>
    <row r="68" spans="1:29" ht="31.5" x14ac:dyDescent="0.3">
      <c r="A68" s="126" t="s">
        <v>259</v>
      </c>
      <c r="B68" s="129" t="s">
        <v>547</v>
      </c>
      <c r="C68" s="126" t="s">
        <v>445</v>
      </c>
      <c r="D68" s="126">
        <v>815</v>
      </c>
      <c r="E68" s="126" t="s">
        <v>177</v>
      </c>
      <c r="F68" s="126">
        <v>1000</v>
      </c>
      <c r="G68" s="192">
        <f t="shared" ref="G68" si="46">F68</f>
        <v>1000</v>
      </c>
      <c r="H68" s="192">
        <f>F68</f>
        <v>1000</v>
      </c>
      <c r="I68" s="192">
        <f t="shared" ref="I68:K68" si="47">H68</f>
        <v>1000</v>
      </c>
      <c r="J68" s="192">
        <f t="shared" si="47"/>
        <v>1000</v>
      </c>
      <c r="K68" s="192">
        <f t="shared" si="47"/>
        <v>1000</v>
      </c>
      <c r="L68" s="191">
        <f t="shared" si="43"/>
        <v>1000</v>
      </c>
      <c r="M68" s="197" t="s">
        <v>390</v>
      </c>
      <c r="N68" s="237">
        <f t="shared" ref="N68" si="48">L68</f>
        <v>1000</v>
      </c>
      <c r="O68" s="191">
        <v>500</v>
      </c>
      <c r="P68" s="228">
        <f t="shared" si="44"/>
        <v>50</v>
      </c>
      <c r="Q68" s="228"/>
      <c r="R68" s="228"/>
      <c r="S68" s="197" t="s">
        <v>390</v>
      </c>
      <c r="T68" s="238"/>
      <c r="U68" s="185"/>
      <c r="V68" s="185"/>
      <c r="W68" s="181">
        <f>1000*0.8</f>
        <v>800</v>
      </c>
      <c r="Z68" s="128">
        <v>400</v>
      </c>
      <c r="AB68" s="128">
        <v>800</v>
      </c>
      <c r="AC68" s="128">
        <v>800</v>
      </c>
    </row>
    <row r="69" spans="1:29" ht="31.5" x14ac:dyDescent="0.3">
      <c r="A69" s="122" t="s">
        <v>62</v>
      </c>
      <c r="B69" s="123" t="s">
        <v>569</v>
      </c>
      <c r="C69" s="123"/>
      <c r="D69" s="123"/>
      <c r="E69" s="123"/>
      <c r="F69" s="123"/>
      <c r="G69" s="123"/>
      <c r="H69" s="123"/>
      <c r="I69" s="123"/>
      <c r="J69" s="123"/>
      <c r="K69" s="123"/>
      <c r="L69" s="123"/>
      <c r="M69" s="123"/>
      <c r="N69" s="305"/>
      <c r="O69" s="191"/>
      <c r="P69" s="305"/>
      <c r="Q69" s="305"/>
      <c r="R69" s="305"/>
      <c r="S69" s="305"/>
      <c r="T69" s="232"/>
      <c r="U69" s="185"/>
      <c r="V69" s="185"/>
    </row>
    <row r="70" spans="1:29" ht="31.5" x14ac:dyDescent="0.3">
      <c r="A70" s="126" t="s">
        <v>258</v>
      </c>
      <c r="B70" s="159" t="s">
        <v>358</v>
      </c>
      <c r="C70" s="126" t="s">
        <v>140</v>
      </c>
      <c r="D70" s="126">
        <v>300</v>
      </c>
      <c r="E70" s="284" t="s">
        <v>177</v>
      </c>
      <c r="F70" s="191">
        <f>C6</f>
        <v>1500</v>
      </c>
      <c r="G70" s="191">
        <f t="shared" si="38"/>
        <v>450</v>
      </c>
      <c r="H70" s="191">
        <f t="shared" ref="H70:H72" si="49">ROUND($F70*0.4,3)</f>
        <v>600</v>
      </c>
      <c r="I70" s="191">
        <f t="shared" ref="I70:I72" si="50">ROUND($F70*0.6,3)</f>
        <v>900</v>
      </c>
      <c r="J70" s="191">
        <f t="shared" ref="J70:J72" si="51">ROUND($F70*0.8,3)</f>
        <v>1200</v>
      </c>
      <c r="K70" s="191">
        <f t="shared" ref="K70:K72" si="52">ROUND($F70*1,3)</f>
        <v>1500</v>
      </c>
      <c r="L70" s="191">
        <f t="shared" si="43"/>
        <v>450</v>
      </c>
      <c r="M70" s="179" t="s">
        <v>486</v>
      </c>
      <c r="N70" s="227">
        <f>L70</f>
        <v>450</v>
      </c>
      <c r="O70" s="191">
        <v>650</v>
      </c>
      <c r="P70" s="228">
        <f t="shared" si="44"/>
        <v>43.333333333333336</v>
      </c>
      <c r="Q70" s="228"/>
      <c r="R70" s="228"/>
      <c r="S70" s="179" t="s">
        <v>472</v>
      </c>
      <c r="T70" s="229"/>
      <c r="U70" s="185">
        <f>(K70/F70)*100</f>
        <v>100</v>
      </c>
      <c r="V70" s="185" t="s">
        <v>381</v>
      </c>
      <c r="W70" s="181">
        <v>700</v>
      </c>
      <c r="Z70" s="128">
        <v>500</v>
      </c>
      <c r="AA70" s="128">
        <v>480</v>
      </c>
      <c r="AB70" s="128">
        <v>600</v>
      </c>
      <c r="AC70" s="128">
        <v>1000</v>
      </c>
    </row>
    <row r="71" spans="1:29" x14ac:dyDescent="0.3">
      <c r="A71" s="126" t="s">
        <v>259</v>
      </c>
      <c r="B71" s="159" t="s">
        <v>371</v>
      </c>
      <c r="C71" s="126" t="s">
        <v>140</v>
      </c>
      <c r="D71" s="126" t="s">
        <v>177</v>
      </c>
      <c r="E71" s="284" t="s">
        <v>177</v>
      </c>
      <c r="F71" s="191">
        <f>C5</f>
        <v>2000</v>
      </c>
      <c r="G71" s="191">
        <f t="shared" si="38"/>
        <v>600</v>
      </c>
      <c r="H71" s="191">
        <f t="shared" si="49"/>
        <v>800</v>
      </c>
      <c r="I71" s="191">
        <f t="shared" si="50"/>
        <v>1200</v>
      </c>
      <c r="J71" s="191">
        <f t="shared" si="51"/>
        <v>1600</v>
      </c>
      <c r="K71" s="191">
        <f t="shared" si="52"/>
        <v>2000</v>
      </c>
      <c r="L71" s="191">
        <f t="shared" si="43"/>
        <v>600</v>
      </c>
      <c r="M71" s="179" t="s">
        <v>430</v>
      </c>
      <c r="N71" s="227">
        <f t="shared" ref="N71:N72" si="53">L71</f>
        <v>600</v>
      </c>
      <c r="O71" s="191">
        <v>700</v>
      </c>
      <c r="P71" s="228">
        <f t="shared" si="44"/>
        <v>35</v>
      </c>
      <c r="Q71" s="228"/>
      <c r="R71" s="228"/>
      <c r="S71" s="179" t="s">
        <v>473</v>
      </c>
      <c r="T71" s="229"/>
      <c r="U71" s="185">
        <f>(K71/F71)*100</f>
        <v>100</v>
      </c>
      <c r="V71" s="185" t="s">
        <v>382</v>
      </c>
      <c r="W71" s="181">
        <v>800</v>
      </c>
      <c r="Z71" s="128">
        <v>500</v>
      </c>
      <c r="AA71" s="128">
        <v>550</v>
      </c>
      <c r="AC71" s="128">
        <v>1000</v>
      </c>
    </row>
    <row r="72" spans="1:29" ht="31.5" x14ac:dyDescent="0.3">
      <c r="A72" s="126" t="s">
        <v>260</v>
      </c>
      <c r="B72" s="129" t="s">
        <v>548</v>
      </c>
      <c r="C72" s="126" t="s">
        <v>140</v>
      </c>
      <c r="D72" s="126">
        <v>450</v>
      </c>
      <c r="E72" s="284" t="s">
        <v>177</v>
      </c>
      <c r="F72" s="191">
        <f>C5</f>
        <v>2000</v>
      </c>
      <c r="G72" s="191">
        <f t="shared" si="38"/>
        <v>600</v>
      </c>
      <c r="H72" s="191">
        <f t="shared" si="49"/>
        <v>800</v>
      </c>
      <c r="I72" s="191">
        <f t="shared" si="50"/>
        <v>1200</v>
      </c>
      <c r="J72" s="191">
        <f t="shared" si="51"/>
        <v>1600</v>
      </c>
      <c r="K72" s="191">
        <f t="shared" si="52"/>
        <v>2000</v>
      </c>
      <c r="L72" s="191">
        <f t="shared" si="43"/>
        <v>600</v>
      </c>
      <c r="M72" s="179" t="s">
        <v>430</v>
      </c>
      <c r="N72" s="227">
        <f t="shared" si="53"/>
        <v>600</v>
      </c>
      <c r="O72" s="191">
        <v>700</v>
      </c>
      <c r="P72" s="228">
        <f t="shared" si="44"/>
        <v>35</v>
      </c>
      <c r="Q72" s="228"/>
      <c r="R72" s="228"/>
      <c r="S72" s="179" t="s">
        <v>473</v>
      </c>
      <c r="T72" s="229"/>
      <c r="U72" s="185">
        <f>(K72/F72)*100</f>
        <v>100</v>
      </c>
      <c r="V72" s="185" t="s">
        <v>382</v>
      </c>
      <c r="W72" s="181">
        <v>800</v>
      </c>
      <c r="Z72" s="128">
        <v>600</v>
      </c>
      <c r="AA72" s="128">
        <v>700</v>
      </c>
      <c r="AB72" s="128">
        <v>1000</v>
      </c>
      <c r="AC72" s="128">
        <v>800</v>
      </c>
    </row>
    <row r="73" spans="1:29" ht="31.5" x14ac:dyDescent="0.3">
      <c r="A73" s="297">
        <v>3</v>
      </c>
      <c r="B73" s="153" t="s">
        <v>510</v>
      </c>
      <c r="C73" s="153"/>
      <c r="D73" s="153"/>
      <c r="E73" s="153"/>
      <c r="F73" s="153"/>
      <c r="G73" s="153"/>
      <c r="H73" s="153"/>
      <c r="I73" s="153"/>
      <c r="J73" s="153"/>
      <c r="K73" s="153"/>
      <c r="L73" s="153"/>
      <c r="M73" s="153"/>
      <c r="N73" s="304"/>
      <c r="O73" s="191"/>
      <c r="P73" s="304"/>
      <c r="Q73" s="304"/>
      <c r="R73" s="304"/>
      <c r="S73" s="304"/>
      <c r="T73" s="239"/>
      <c r="U73" s="185"/>
      <c r="V73" s="185"/>
    </row>
    <row r="74" spans="1:29" s="158" customFormat="1" ht="31.5" x14ac:dyDescent="0.35">
      <c r="A74" s="122" t="s">
        <v>192</v>
      </c>
      <c r="B74" s="123" t="s">
        <v>186</v>
      </c>
      <c r="C74" s="123"/>
      <c r="D74" s="123"/>
      <c r="E74" s="123"/>
      <c r="F74" s="123"/>
      <c r="G74" s="123"/>
      <c r="H74" s="123"/>
      <c r="I74" s="123"/>
      <c r="J74" s="123"/>
      <c r="K74" s="123"/>
      <c r="L74" s="123"/>
      <c r="M74" s="123"/>
      <c r="N74" s="305"/>
      <c r="O74" s="191"/>
      <c r="P74" s="305"/>
      <c r="Q74" s="305"/>
      <c r="R74" s="305"/>
      <c r="S74" s="305"/>
      <c r="T74" s="232"/>
      <c r="U74" s="187"/>
      <c r="V74" s="187"/>
      <c r="W74" s="181"/>
    </row>
    <row r="75" spans="1:29" x14ac:dyDescent="0.3">
      <c r="A75" s="126" t="s">
        <v>258</v>
      </c>
      <c r="B75" s="157" t="s">
        <v>243</v>
      </c>
      <c r="C75" s="126" t="s">
        <v>140</v>
      </c>
      <c r="D75" s="126" t="s">
        <v>177</v>
      </c>
      <c r="E75" s="126" t="s">
        <v>177</v>
      </c>
      <c r="F75" s="191">
        <f>C6</f>
        <v>1500</v>
      </c>
      <c r="G75" s="191">
        <f t="shared" ref="G75:G106" si="54">ROUND($F75*0.3,3)</f>
        <v>450</v>
      </c>
      <c r="H75" s="191">
        <f t="shared" ref="H75:H76" si="55">ROUND($F75*0.4,3)</f>
        <v>600</v>
      </c>
      <c r="I75" s="191">
        <f t="shared" ref="I75:I76" si="56">ROUND($F75*0.6,3)</f>
        <v>900</v>
      </c>
      <c r="J75" s="191">
        <f t="shared" ref="J75:J76" si="57">ROUND($F75*0.8,3)</f>
        <v>1200</v>
      </c>
      <c r="K75" s="191">
        <f t="shared" ref="K75:K76" si="58">ROUND($F75*1,3)</f>
        <v>1500</v>
      </c>
      <c r="L75" s="191">
        <f t="shared" ref="L75:L82" si="59">G75</f>
        <v>450</v>
      </c>
      <c r="M75" s="179" t="s">
        <v>426</v>
      </c>
      <c r="N75" s="227">
        <f>L75</f>
        <v>450</v>
      </c>
      <c r="O75" s="191">
        <v>450</v>
      </c>
      <c r="P75" s="228">
        <f t="shared" ref="P75:P106" si="60">O75/F75*100</f>
        <v>30</v>
      </c>
      <c r="Q75" s="228"/>
      <c r="R75" s="228"/>
      <c r="S75" s="179" t="s">
        <v>426</v>
      </c>
      <c r="T75" s="229"/>
      <c r="U75" s="185">
        <f>(K75/F75)*100</f>
        <v>100</v>
      </c>
      <c r="V75" s="185"/>
      <c r="Z75" s="128">
        <v>400</v>
      </c>
      <c r="AB75" s="128">
        <v>800</v>
      </c>
      <c r="AC75" s="128">
        <v>750</v>
      </c>
    </row>
    <row r="76" spans="1:29" x14ac:dyDescent="0.3">
      <c r="A76" s="126" t="s">
        <v>259</v>
      </c>
      <c r="B76" s="157" t="s">
        <v>247</v>
      </c>
      <c r="C76" s="126" t="s">
        <v>140</v>
      </c>
      <c r="D76" s="126" t="s">
        <v>177</v>
      </c>
      <c r="E76" s="126" t="s">
        <v>177</v>
      </c>
      <c r="F76" s="191">
        <f>C7</f>
        <v>1000</v>
      </c>
      <c r="G76" s="191">
        <f t="shared" si="54"/>
        <v>300</v>
      </c>
      <c r="H76" s="191">
        <f t="shared" si="55"/>
        <v>400</v>
      </c>
      <c r="I76" s="191">
        <f t="shared" si="56"/>
        <v>600</v>
      </c>
      <c r="J76" s="191">
        <f t="shared" si="57"/>
        <v>800</v>
      </c>
      <c r="K76" s="191">
        <f t="shared" si="58"/>
        <v>1000</v>
      </c>
      <c r="L76" s="191">
        <f t="shared" si="59"/>
        <v>300</v>
      </c>
      <c r="M76" s="179" t="s">
        <v>427</v>
      </c>
      <c r="N76" s="227">
        <f>L76</f>
        <v>300</v>
      </c>
      <c r="O76" s="191">
        <v>300</v>
      </c>
      <c r="P76" s="228">
        <f t="shared" si="60"/>
        <v>30</v>
      </c>
      <c r="Q76" s="228"/>
      <c r="R76" s="228"/>
      <c r="S76" s="179" t="s">
        <v>427</v>
      </c>
      <c r="T76" s="229"/>
      <c r="U76" s="185">
        <f>(K76/F76)*100</f>
        <v>100</v>
      </c>
      <c r="V76" s="185"/>
      <c r="Z76" s="128">
        <v>300</v>
      </c>
      <c r="AB76" s="128">
        <v>600</v>
      </c>
      <c r="AC76" s="128">
        <v>525</v>
      </c>
    </row>
    <row r="77" spans="1:29" s="158" customFormat="1" ht="19.5" x14ac:dyDescent="0.35">
      <c r="A77" s="122" t="s">
        <v>193</v>
      </c>
      <c r="B77" s="347" t="s">
        <v>400</v>
      </c>
      <c r="C77" s="347"/>
      <c r="D77" s="347"/>
      <c r="E77" s="347"/>
      <c r="F77" s="347"/>
      <c r="G77" s="347"/>
      <c r="H77" s="347"/>
      <c r="I77" s="347"/>
      <c r="J77" s="347"/>
      <c r="K77" s="347"/>
      <c r="L77" s="347"/>
      <c r="M77" s="347"/>
      <c r="N77" s="298"/>
      <c r="O77" s="191"/>
      <c r="P77" s="298"/>
      <c r="Q77" s="298"/>
      <c r="R77" s="298"/>
      <c r="S77" s="298"/>
      <c r="T77" s="240"/>
      <c r="U77" s="187"/>
      <c r="V77" s="187"/>
      <c r="W77" s="181"/>
    </row>
    <row r="78" spans="1:29" x14ac:dyDescent="0.3">
      <c r="A78" s="126" t="s">
        <v>258</v>
      </c>
      <c r="B78" s="157" t="s">
        <v>248</v>
      </c>
      <c r="C78" s="162" t="s">
        <v>323</v>
      </c>
      <c r="D78" s="126" t="s">
        <v>177</v>
      </c>
      <c r="E78" s="126" t="s">
        <v>177</v>
      </c>
      <c r="F78" s="126">
        <v>70</v>
      </c>
      <c r="G78" s="191">
        <f>F78</f>
        <v>70</v>
      </c>
      <c r="H78" s="191">
        <f t="shared" ref="H78:K78" si="61">G78</f>
        <v>70</v>
      </c>
      <c r="I78" s="191">
        <f t="shared" si="61"/>
        <v>70</v>
      </c>
      <c r="J78" s="191">
        <f t="shared" si="61"/>
        <v>70</v>
      </c>
      <c r="K78" s="191">
        <f t="shared" si="61"/>
        <v>70</v>
      </c>
      <c r="L78" s="191">
        <f t="shared" si="59"/>
        <v>70</v>
      </c>
      <c r="M78" s="197" t="s">
        <v>390</v>
      </c>
      <c r="N78" s="241">
        <f>L78*0.5</f>
        <v>35</v>
      </c>
      <c r="O78" s="191">
        <v>35</v>
      </c>
      <c r="P78" s="228">
        <f t="shared" si="60"/>
        <v>50</v>
      </c>
      <c r="Q78" s="228"/>
      <c r="R78" s="228"/>
      <c r="S78" s="197" t="s">
        <v>455</v>
      </c>
      <c r="T78" s="242"/>
      <c r="U78" s="185"/>
      <c r="V78" s="185"/>
      <c r="Z78" s="128">
        <v>50</v>
      </c>
      <c r="AA78" s="128">
        <v>65</v>
      </c>
      <c r="AB78" s="128">
        <v>70</v>
      </c>
      <c r="AC78" s="128">
        <v>70</v>
      </c>
    </row>
    <row r="79" spans="1:29" ht="29.25" customHeight="1" x14ac:dyDescent="0.3">
      <c r="A79" s="126" t="s">
        <v>259</v>
      </c>
      <c r="B79" s="157" t="s">
        <v>249</v>
      </c>
      <c r="C79" s="126" t="s">
        <v>323</v>
      </c>
      <c r="D79" s="126" t="s">
        <v>177</v>
      </c>
      <c r="E79" s="126" t="s">
        <v>177</v>
      </c>
      <c r="F79" s="126">
        <v>60</v>
      </c>
      <c r="G79" s="191">
        <f t="shared" ref="G79:K79" si="62">F79</f>
        <v>60</v>
      </c>
      <c r="H79" s="191">
        <f t="shared" si="62"/>
        <v>60</v>
      </c>
      <c r="I79" s="191">
        <f t="shared" si="62"/>
        <v>60</v>
      </c>
      <c r="J79" s="191">
        <f t="shared" si="62"/>
        <v>60</v>
      </c>
      <c r="K79" s="191">
        <f t="shared" si="62"/>
        <v>60</v>
      </c>
      <c r="L79" s="191">
        <f t="shared" si="59"/>
        <v>60</v>
      </c>
      <c r="M79" s="197" t="s">
        <v>390</v>
      </c>
      <c r="N79" s="241">
        <f t="shared" ref="N79:N82" si="63">L79*0.5</f>
        <v>30</v>
      </c>
      <c r="O79" s="191">
        <v>30</v>
      </c>
      <c r="P79" s="228">
        <f t="shared" si="60"/>
        <v>50</v>
      </c>
      <c r="Q79" s="228"/>
      <c r="R79" s="228"/>
      <c r="S79" s="197" t="s">
        <v>455</v>
      </c>
      <c r="T79" s="242"/>
      <c r="U79" s="185"/>
      <c r="V79" s="185"/>
      <c r="Z79" s="128">
        <v>40</v>
      </c>
      <c r="AA79" s="128">
        <v>55</v>
      </c>
      <c r="AB79" s="128">
        <v>60</v>
      </c>
      <c r="AC79" s="128">
        <v>60</v>
      </c>
    </row>
    <row r="80" spans="1:29" x14ac:dyDescent="0.3">
      <c r="A80" s="126" t="s">
        <v>260</v>
      </c>
      <c r="B80" s="157" t="s">
        <v>250</v>
      </c>
      <c r="C80" s="126" t="s">
        <v>323</v>
      </c>
      <c r="D80" s="126" t="s">
        <v>177</v>
      </c>
      <c r="E80" s="126" t="s">
        <v>177</v>
      </c>
      <c r="F80" s="126">
        <v>50</v>
      </c>
      <c r="G80" s="191">
        <f t="shared" ref="G80:K80" si="64">F80</f>
        <v>50</v>
      </c>
      <c r="H80" s="191">
        <f t="shared" si="64"/>
        <v>50</v>
      </c>
      <c r="I80" s="191">
        <f t="shared" si="64"/>
        <v>50</v>
      </c>
      <c r="J80" s="191">
        <f t="shared" si="64"/>
        <v>50</v>
      </c>
      <c r="K80" s="191">
        <f t="shared" si="64"/>
        <v>50</v>
      </c>
      <c r="L80" s="191">
        <f t="shared" si="59"/>
        <v>50</v>
      </c>
      <c r="M80" s="197" t="s">
        <v>390</v>
      </c>
      <c r="N80" s="241">
        <f t="shared" si="63"/>
        <v>25</v>
      </c>
      <c r="O80" s="191">
        <v>25</v>
      </c>
      <c r="P80" s="228">
        <f t="shared" si="60"/>
        <v>50</v>
      </c>
      <c r="Q80" s="228"/>
      <c r="R80" s="228"/>
      <c r="S80" s="197" t="s">
        <v>455</v>
      </c>
      <c r="T80" s="242"/>
      <c r="U80" s="185"/>
      <c r="V80" s="185"/>
      <c r="Z80" s="128">
        <v>30</v>
      </c>
      <c r="AB80" s="128">
        <v>50</v>
      </c>
      <c r="AC80" s="128">
        <v>50</v>
      </c>
    </row>
    <row r="81" spans="1:29" ht="29.25" customHeight="1" x14ac:dyDescent="0.3">
      <c r="A81" s="126" t="s">
        <v>261</v>
      </c>
      <c r="B81" s="157" t="s">
        <v>251</v>
      </c>
      <c r="C81" s="126" t="s">
        <v>323</v>
      </c>
      <c r="D81" s="126" t="s">
        <v>177</v>
      </c>
      <c r="E81" s="126" t="s">
        <v>177</v>
      </c>
      <c r="F81" s="126">
        <v>35</v>
      </c>
      <c r="G81" s="191">
        <f t="shared" ref="G81:K81" si="65">F81</f>
        <v>35</v>
      </c>
      <c r="H81" s="191">
        <f t="shared" si="65"/>
        <v>35</v>
      </c>
      <c r="I81" s="191">
        <f t="shared" si="65"/>
        <v>35</v>
      </c>
      <c r="J81" s="191">
        <f t="shared" si="65"/>
        <v>35</v>
      </c>
      <c r="K81" s="191">
        <f t="shared" si="65"/>
        <v>35</v>
      </c>
      <c r="L81" s="191">
        <f t="shared" si="59"/>
        <v>35</v>
      </c>
      <c r="M81" s="197" t="s">
        <v>390</v>
      </c>
      <c r="N81" s="241">
        <f t="shared" si="63"/>
        <v>17.5</v>
      </c>
      <c r="O81" s="191">
        <v>17.5</v>
      </c>
      <c r="P81" s="228">
        <f t="shared" si="60"/>
        <v>50</v>
      </c>
      <c r="Q81" s="228"/>
      <c r="R81" s="228"/>
      <c r="S81" s="197" t="s">
        <v>455</v>
      </c>
      <c r="T81" s="242"/>
      <c r="U81" s="185"/>
      <c r="V81" s="185"/>
      <c r="Z81" s="128">
        <v>20</v>
      </c>
      <c r="AB81" s="128">
        <v>35</v>
      </c>
      <c r="AC81" s="128">
        <v>35</v>
      </c>
    </row>
    <row r="82" spans="1:29" ht="31.5" x14ac:dyDescent="0.3">
      <c r="A82" s="126" t="s">
        <v>262</v>
      </c>
      <c r="B82" s="157" t="s">
        <v>252</v>
      </c>
      <c r="C82" s="126" t="s">
        <v>323</v>
      </c>
      <c r="D82" s="126" t="s">
        <v>177</v>
      </c>
      <c r="E82" s="126" t="s">
        <v>177</v>
      </c>
      <c r="F82" s="126">
        <v>10</v>
      </c>
      <c r="G82" s="191">
        <f t="shared" ref="G82:K82" si="66">F82</f>
        <v>10</v>
      </c>
      <c r="H82" s="191">
        <f t="shared" si="66"/>
        <v>10</v>
      </c>
      <c r="I82" s="191">
        <f t="shared" si="66"/>
        <v>10</v>
      </c>
      <c r="J82" s="191">
        <f t="shared" si="66"/>
        <v>10</v>
      </c>
      <c r="K82" s="191">
        <f t="shared" si="66"/>
        <v>10</v>
      </c>
      <c r="L82" s="191">
        <f t="shared" si="59"/>
        <v>10</v>
      </c>
      <c r="M82" s="197" t="s">
        <v>390</v>
      </c>
      <c r="N82" s="241">
        <f t="shared" si="63"/>
        <v>5</v>
      </c>
      <c r="O82" s="191">
        <v>8</v>
      </c>
      <c r="P82" s="228">
        <f t="shared" si="60"/>
        <v>80</v>
      </c>
      <c r="Q82" s="228"/>
      <c r="R82" s="228"/>
      <c r="S82" s="197" t="s">
        <v>454</v>
      </c>
      <c r="T82" s="242"/>
      <c r="U82" s="185"/>
      <c r="V82" s="185"/>
      <c r="Z82" s="128">
        <v>8</v>
      </c>
      <c r="AA82" s="128">
        <v>10</v>
      </c>
      <c r="AB82" s="128">
        <v>10</v>
      </c>
      <c r="AC82" s="128">
        <v>10</v>
      </c>
    </row>
    <row r="83" spans="1:29" x14ac:dyDescent="0.3">
      <c r="A83" s="122" t="s">
        <v>195</v>
      </c>
      <c r="B83" s="123" t="s">
        <v>196</v>
      </c>
      <c r="C83" s="123"/>
      <c r="D83" s="123"/>
      <c r="E83" s="123"/>
      <c r="F83" s="123"/>
      <c r="G83" s="123"/>
      <c r="H83" s="123"/>
      <c r="I83" s="123"/>
      <c r="J83" s="123"/>
      <c r="K83" s="123"/>
      <c r="L83" s="123"/>
      <c r="M83" s="123"/>
      <c r="N83" s="305"/>
      <c r="O83" s="191"/>
      <c r="P83" s="305"/>
      <c r="Q83" s="305"/>
      <c r="R83" s="305"/>
      <c r="S83" s="305"/>
      <c r="T83" s="232"/>
      <c r="U83" s="185"/>
      <c r="V83" s="185"/>
    </row>
    <row r="84" spans="1:29" x14ac:dyDescent="0.3">
      <c r="A84" s="126" t="s">
        <v>258</v>
      </c>
      <c r="B84" s="157" t="s">
        <v>243</v>
      </c>
      <c r="C84" s="126" t="s">
        <v>140</v>
      </c>
      <c r="D84" s="126" t="s">
        <v>177</v>
      </c>
      <c r="E84" s="126" t="s">
        <v>177</v>
      </c>
      <c r="F84" s="191">
        <f>C6</f>
        <v>1500</v>
      </c>
      <c r="G84" s="191">
        <f t="shared" si="54"/>
        <v>450</v>
      </c>
      <c r="H84" s="191">
        <f t="shared" ref="H84:H106" si="67">ROUND($F84*0.4,3)</f>
        <v>600</v>
      </c>
      <c r="I84" s="191">
        <f t="shared" ref="I84:I106" si="68">ROUND($F84*0.6,3)</f>
        <v>900</v>
      </c>
      <c r="J84" s="191">
        <f t="shared" ref="J84:J106" si="69">ROUND($F84*0.8,3)</f>
        <v>1200</v>
      </c>
      <c r="K84" s="191">
        <f t="shared" ref="K84:K106" si="70">ROUND($F84*1,3)</f>
        <v>1500</v>
      </c>
      <c r="L84" s="191">
        <f>G84</f>
        <v>450</v>
      </c>
      <c r="M84" s="179" t="s">
        <v>426</v>
      </c>
      <c r="N84" s="227">
        <f>L84</f>
        <v>450</v>
      </c>
      <c r="O84" s="191">
        <v>450</v>
      </c>
      <c r="P84" s="228">
        <f t="shared" si="60"/>
        <v>30</v>
      </c>
      <c r="Q84" s="228"/>
      <c r="R84" s="228"/>
      <c r="S84" s="179" t="s">
        <v>426</v>
      </c>
      <c r="T84" s="229"/>
      <c r="U84" s="185">
        <f>(K84/F84)*100</f>
        <v>100</v>
      </c>
      <c r="V84" s="185"/>
      <c r="Z84" s="128">
        <v>400</v>
      </c>
      <c r="AB84" s="128">
        <v>750</v>
      </c>
      <c r="AC84" s="128">
        <v>750</v>
      </c>
    </row>
    <row r="85" spans="1:29" x14ac:dyDescent="0.3">
      <c r="A85" s="126" t="s">
        <v>259</v>
      </c>
      <c r="B85" s="157" t="s">
        <v>247</v>
      </c>
      <c r="C85" s="126" t="s">
        <v>140</v>
      </c>
      <c r="D85" s="126" t="s">
        <v>177</v>
      </c>
      <c r="E85" s="126" t="s">
        <v>177</v>
      </c>
      <c r="F85" s="191">
        <f>C7</f>
        <v>1000</v>
      </c>
      <c r="G85" s="191">
        <f t="shared" si="54"/>
        <v>300</v>
      </c>
      <c r="H85" s="191">
        <f t="shared" si="67"/>
        <v>400</v>
      </c>
      <c r="I85" s="191">
        <f t="shared" si="68"/>
        <v>600</v>
      </c>
      <c r="J85" s="191">
        <f t="shared" si="69"/>
        <v>800</v>
      </c>
      <c r="K85" s="191">
        <f t="shared" si="70"/>
        <v>1000</v>
      </c>
      <c r="L85" s="191">
        <f>G85</f>
        <v>300</v>
      </c>
      <c r="M85" s="179" t="s">
        <v>427</v>
      </c>
      <c r="N85" s="227">
        <f>L85</f>
        <v>300</v>
      </c>
      <c r="O85" s="191">
        <v>300</v>
      </c>
      <c r="P85" s="228">
        <f t="shared" si="60"/>
        <v>30</v>
      </c>
      <c r="Q85" s="228"/>
      <c r="R85" s="228"/>
      <c r="S85" s="179" t="s">
        <v>427</v>
      </c>
      <c r="T85" s="229"/>
      <c r="U85" s="185">
        <f>(K85/F85)*100</f>
        <v>100</v>
      </c>
      <c r="V85" s="185"/>
      <c r="Z85" s="128">
        <v>300</v>
      </c>
      <c r="AB85" s="128">
        <v>600</v>
      </c>
      <c r="AC85" s="128">
        <v>525</v>
      </c>
    </row>
    <row r="86" spans="1:29" ht="98.25" customHeight="1" x14ac:dyDescent="0.3">
      <c r="A86" s="297">
        <v>4</v>
      </c>
      <c r="B86" s="271" t="s">
        <v>482</v>
      </c>
      <c r="C86" s="126"/>
      <c r="D86" s="272"/>
      <c r="E86" s="272"/>
      <c r="F86" s="272"/>
      <c r="G86" s="272"/>
      <c r="H86" s="272"/>
      <c r="I86" s="272"/>
      <c r="J86" s="272"/>
      <c r="K86" s="273"/>
      <c r="L86" s="304"/>
      <c r="M86" s="198" t="s">
        <v>395</v>
      </c>
      <c r="N86" s="198"/>
      <c r="O86" s="191"/>
      <c r="P86" s="198"/>
      <c r="Q86" s="198"/>
      <c r="R86" s="198"/>
      <c r="S86" s="198"/>
      <c r="T86" s="243"/>
      <c r="U86" s="185"/>
      <c r="V86" s="185"/>
    </row>
    <row r="87" spans="1:29" ht="31.5" x14ac:dyDescent="0.3">
      <c r="A87" s="122" t="s">
        <v>82</v>
      </c>
      <c r="B87" s="157" t="s">
        <v>364</v>
      </c>
      <c r="C87" s="126" t="s">
        <v>140</v>
      </c>
      <c r="D87" s="126" t="s">
        <v>177</v>
      </c>
      <c r="E87" s="126">
        <v>540</v>
      </c>
      <c r="F87" s="191">
        <f>C7</f>
        <v>1000</v>
      </c>
      <c r="G87" s="191">
        <f t="shared" si="54"/>
        <v>300</v>
      </c>
      <c r="H87" s="191">
        <f t="shared" si="67"/>
        <v>400</v>
      </c>
      <c r="I87" s="191">
        <f t="shared" si="68"/>
        <v>600</v>
      </c>
      <c r="J87" s="191">
        <f t="shared" si="69"/>
        <v>800</v>
      </c>
      <c r="K87" s="191">
        <f t="shared" si="70"/>
        <v>1000</v>
      </c>
      <c r="L87" s="191">
        <f>I87</f>
        <v>600</v>
      </c>
      <c r="M87" s="179" t="s">
        <v>407</v>
      </c>
      <c r="N87" s="227">
        <f>L87</f>
        <v>600</v>
      </c>
      <c r="O87" s="191">
        <v>600</v>
      </c>
      <c r="P87" s="228">
        <f t="shared" si="60"/>
        <v>60</v>
      </c>
      <c r="Q87" s="228"/>
      <c r="R87" s="228"/>
      <c r="S87" s="179" t="s">
        <v>407</v>
      </c>
      <c r="T87" s="229"/>
      <c r="U87" s="185">
        <f>(K87/F87)*100</f>
        <v>100</v>
      </c>
      <c r="V87" s="185">
        <f>((K87-E87)/E87)*100</f>
        <v>85.18518518518519</v>
      </c>
      <c r="W87" s="181">
        <f>(K87/F87)*100</f>
        <v>100</v>
      </c>
      <c r="X87" s="128" t="s">
        <v>383</v>
      </c>
      <c r="Y87" s="128">
        <v>650</v>
      </c>
      <c r="Z87" s="128">
        <v>300</v>
      </c>
      <c r="AA87" s="128">
        <v>245</v>
      </c>
      <c r="AB87" s="128">
        <v>525</v>
      </c>
    </row>
    <row r="88" spans="1:29" x14ac:dyDescent="0.3">
      <c r="A88" s="122"/>
      <c r="B88" s="157" t="s">
        <v>394</v>
      </c>
      <c r="C88" s="126" t="s">
        <v>140</v>
      </c>
      <c r="D88" s="126">
        <v>540</v>
      </c>
      <c r="E88" s="126">
        <v>540</v>
      </c>
      <c r="F88" s="191">
        <f>C7</f>
        <v>1000</v>
      </c>
      <c r="G88" s="191">
        <f t="shared" si="54"/>
        <v>300</v>
      </c>
      <c r="H88" s="191">
        <f t="shared" si="67"/>
        <v>400</v>
      </c>
      <c r="I88" s="191">
        <f t="shared" si="68"/>
        <v>600</v>
      </c>
      <c r="J88" s="191">
        <f t="shared" si="69"/>
        <v>800</v>
      </c>
      <c r="K88" s="191">
        <f t="shared" si="70"/>
        <v>1000</v>
      </c>
      <c r="L88" s="191">
        <f t="shared" ref="L88:L106" si="71">I88</f>
        <v>600</v>
      </c>
      <c r="M88" s="179" t="s">
        <v>406</v>
      </c>
      <c r="N88" s="227">
        <f t="shared" ref="N88:N106" si="72">L88</f>
        <v>600</v>
      </c>
      <c r="O88" s="191">
        <v>600</v>
      </c>
      <c r="P88" s="228">
        <f t="shared" si="60"/>
        <v>60</v>
      </c>
      <c r="Q88" s="228"/>
      <c r="R88" s="228"/>
      <c r="S88" s="179" t="s">
        <v>406</v>
      </c>
      <c r="T88" s="229"/>
      <c r="U88" s="185"/>
      <c r="V88" s="185"/>
      <c r="Z88" s="128">
        <v>300</v>
      </c>
      <c r="AA88" s="128">
        <v>245</v>
      </c>
      <c r="AB88" s="128">
        <v>525</v>
      </c>
    </row>
    <row r="89" spans="1:29" x14ac:dyDescent="0.3">
      <c r="A89" s="122"/>
      <c r="B89" s="157" t="s">
        <v>391</v>
      </c>
      <c r="C89" s="126" t="s">
        <v>140</v>
      </c>
      <c r="D89" s="126"/>
      <c r="E89" s="126"/>
      <c r="F89" s="191">
        <f>C7</f>
        <v>1000</v>
      </c>
      <c r="G89" s="191">
        <f t="shared" si="54"/>
        <v>300</v>
      </c>
      <c r="H89" s="191">
        <f t="shared" si="67"/>
        <v>400</v>
      </c>
      <c r="I89" s="191">
        <f t="shared" si="68"/>
        <v>600</v>
      </c>
      <c r="J89" s="191">
        <f t="shared" si="69"/>
        <v>800</v>
      </c>
      <c r="K89" s="191">
        <f t="shared" si="70"/>
        <v>1000</v>
      </c>
      <c r="L89" s="191">
        <f t="shared" si="71"/>
        <v>600</v>
      </c>
      <c r="M89" s="179" t="s">
        <v>406</v>
      </c>
      <c r="N89" s="227">
        <f t="shared" si="72"/>
        <v>600</v>
      </c>
      <c r="O89" s="191">
        <v>600</v>
      </c>
      <c r="P89" s="228">
        <f t="shared" si="60"/>
        <v>60</v>
      </c>
      <c r="Q89" s="228"/>
      <c r="R89" s="228"/>
      <c r="S89" s="179" t="s">
        <v>406</v>
      </c>
      <c r="T89" s="229"/>
      <c r="U89" s="185"/>
      <c r="V89" s="185"/>
      <c r="Z89" s="128">
        <v>300</v>
      </c>
      <c r="AA89" s="128">
        <v>245</v>
      </c>
      <c r="AB89" s="128">
        <v>525</v>
      </c>
    </row>
    <row r="90" spans="1:29" x14ac:dyDescent="0.3">
      <c r="A90" s="122"/>
      <c r="B90" s="157" t="s">
        <v>392</v>
      </c>
      <c r="C90" s="126" t="s">
        <v>140</v>
      </c>
      <c r="D90" s="126"/>
      <c r="E90" s="126"/>
      <c r="F90" s="191">
        <f>C7</f>
        <v>1000</v>
      </c>
      <c r="G90" s="191">
        <f t="shared" si="54"/>
        <v>300</v>
      </c>
      <c r="H90" s="191">
        <f t="shared" si="67"/>
        <v>400</v>
      </c>
      <c r="I90" s="191">
        <f t="shared" si="68"/>
        <v>600</v>
      </c>
      <c r="J90" s="191">
        <f t="shared" si="69"/>
        <v>800</v>
      </c>
      <c r="K90" s="191">
        <f t="shared" si="70"/>
        <v>1000</v>
      </c>
      <c r="L90" s="191">
        <f t="shared" si="71"/>
        <v>600</v>
      </c>
      <c r="M90" s="179" t="s">
        <v>406</v>
      </c>
      <c r="N90" s="227">
        <f t="shared" si="72"/>
        <v>600</v>
      </c>
      <c r="O90" s="191">
        <v>600</v>
      </c>
      <c r="P90" s="228">
        <f t="shared" si="60"/>
        <v>60</v>
      </c>
      <c r="Q90" s="228"/>
      <c r="R90" s="228"/>
      <c r="S90" s="179" t="s">
        <v>406</v>
      </c>
      <c r="T90" s="229"/>
      <c r="U90" s="185"/>
      <c r="V90" s="185"/>
      <c r="Z90" s="128">
        <v>300</v>
      </c>
      <c r="AA90" s="128">
        <v>245</v>
      </c>
      <c r="AB90" s="128">
        <v>525</v>
      </c>
    </row>
    <row r="91" spans="1:29" x14ac:dyDescent="0.3">
      <c r="A91" s="122"/>
      <c r="B91" s="157" t="s">
        <v>393</v>
      </c>
      <c r="C91" s="126" t="s">
        <v>140</v>
      </c>
      <c r="D91" s="126">
        <v>350</v>
      </c>
      <c r="E91" s="126">
        <v>320</v>
      </c>
      <c r="F91" s="191">
        <f>C7</f>
        <v>1000</v>
      </c>
      <c r="G91" s="191">
        <f t="shared" si="54"/>
        <v>300</v>
      </c>
      <c r="H91" s="191">
        <f t="shared" si="67"/>
        <v>400</v>
      </c>
      <c r="I91" s="191">
        <f t="shared" si="68"/>
        <v>600</v>
      </c>
      <c r="J91" s="191">
        <f t="shared" si="69"/>
        <v>800</v>
      </c>
      <c r="K91" s="191">
        <f t="shared" si="70"/>
        <v>1000</v>
      </c>
      <c r="L91" s="191">
        <f t="shared" si="71"/>
        <v>600</v>
      </c>
      <c r="M91" s="179" t="s">
        <v>406</v>
      </c>
      <c r="N91" s="227">
        <f t="shared" si="72"/>
        <v>600</v>
      </c>
      <c r="O91" s="191">
        <v>600</v>
      </c>
      <c r="P91" s="228">
        <f t="shared" si="60"/>
        <v>60</v>
      </c>
      <c r="Q91" s="228"/>
      <c r="R91" s="228"/>
      <c r="S91" s="179" t="s">
        <v>406</v>
      </c>
      <c r="T91" s="229"/>
      <c r="U91" s="185"/>
      <c r="V91" s="185"/>
      <c r="Z91" s="128">
        <v>300</v>
      </c>
      <c r="AA91" s="128">
        <v>450</v>
      </c>
      <c r="AB91" s="128">
        <v>525</v>
      </c>
    </row>
    <row r="92" spans="1:29" ht="38.25" x14ac:dyDescent="0.3">
      <c r="A92" s="122" t="s">
        <v>91</v>
      </c>
      <c r="B92" s="157" t="s">
        <v>365</v>
      </c>
      <c r="C92" s="126" t="s">
        <v>140</v>
      </c>
      <c r="D92" s="126">
        <v>540</v>
      </c>
      <c r="E92" s="126">
        <v>540</v>
      </c>
      <c r="F92" s="191">
        <f>C7</f>
        <v>1000</v>
      </c>
      <c r="G92" s="191">
        <f t="shared" si="54"/>
        <v>300</v>
      </c>
      <c r="H92" s="191">
        <f t="shared" si="67"/>
        <v>400</v>
      </c>
      <c r="I92" s="191">
        <f t="shared" si="68"/>
        <v>600</v>
      </c>
      <c r="J92" s="191">
        <f t="shared" si="69"/>
        <v>800</v>
      </c>
      <c r="K92" s="191">
        <f t="shared" si="70"/>
        <v>1000</v>
      </c>
      <c r="L92" s="191">
        <f t="shared" si="71"/>
        <v>600</v>
      </c>
      <c r="M92" s="179" t="s">
        <v>488</v>
      </c>
      <c r="N92" s="227">
        <f t="shared" si="72"/>
        <v>600</v>
      </c>
      <c r="O92" s="191">
        <v>650</v>
      </c>
      <c r="P92" s="228">
        <f t="shared" si="60"/>
        <v>65</v>
      </c>
      <c r="Q92" s="228"/>
      <c r="R92" s="228"/>
      <c r="S92" s="179" t="s">
        <v>405</v>
      </c>
      <c r="T92" s="229"/>
      <c r="U92" s="185">
        <f>(K92/F92)*100</f>
        <v>100</v>
      </c>
      <c r="V92" s="185">
        <f>((K92-E92)/E92)*100</f>
        <v>85.18518518518519</v>
      </c>
      <c r="W92" s="181">
        <f>(K92/F92)*100</f>
        <v>100</v>
      </c>
      <c r="X92" s="128" t="s">
        <v>383</v>
      </c>
      <c r="Y92" s="128">
        <v>750</v>
      </c>
      <c r="Z92" s="128">
        <v>300</v>
      </c>
      <c r="AA92" s="128">
        <v>250</v>
      </c>
    </row>
    <row r="93" spans="1:29" x14ac:dyDescent="0.3">
      <c r="A93" s="122"/>
      <c r="B93" s="157" t="s">
        <v>394</v>
      </c>
      <c r="C93" s="126" t="s">
        <v>140</v>
      </c>
      <c r="D93" s="126">
        <v>540</v>
      </c>
      <c r="E93" s="126">
        <v>540</v>
      </c>
      <c r="F93" s="191">
        <f>C7</f>
        <v>1000</v>
      </c>
      <c r="G93" s="191">
        <f t="shared" si="54"/>
        <v>300</v>
      </c>
      <c r="H93" s="191">
        <f t="shared" si="67"/>
        <v>400</v>
      </c>
      <c r="I93" s="191">
        <f t="shared" si="68"/>
        <v>600</v>
      </c>
      <c r="J93" s="191">
        <f t="shared" si="69"/>
        <v>800</v>
      </c>
      <c r="K93" s="191">
        <f t="shared" si="70"/>
        <v>1000</v>
      </c>
      <c r="L93" s="191">
        <f t="shared" si="71"/>
        <v>600</v>
      </c>
      <c r="M93" s="179" t="s">
        <v>489</v>
      </c>
      <c r="N93" s="227">
        <f t="shared" si="72"/>
        <v>600</v>
      </c>
      <c r="O93" s="191">
        <v>650</v>
      </c>
      <c r="P93" s="228">
        <f t="shared" si="60"/>
        <v>65</v>
      </c>
      <c r="Q93" s="228"/>
      <c r="R93" s="228"/>
      <c r="S93" s="179" t="s">
        <v>406</v>
      </c>
      <c r="T93" s="229"/>
      <c r="U93" s="185"/>
      <c r="V93" s="185"/>
      <c r="Z93" s="128">
        <v>300</v>
      </c>
      <c r="AA93" s="128">
        <v>250</v>
      </c>
    </row>
    <row r="94" spans="1:29" x14ac:dyDescent="0.3">
      <c r="A94" s="122"/>
      <c r="B94" s="157" t="s">
        <v>391</v>
      </c>
      <c r="C94" s="126" t="s">
        <v>140</v>
      </c>
      <c r="D94" s="126" t="s">
        <v>177</v>
      </c>
      <c r="E94" s="126" t="s">
        <v>177</v>
      </c>
      <c r="F94" s="191">
        <f>C7</f>
        <v>1000</v>
      </c>
      <c r="G94" s="191">
        <f t="shared" si="54"/>
        <v>300</v>
      </c>
      <c r="H94" s="191">
        <f t="shared" si="67"/>
        <v>400</v>
      </c>
      <c r="I94" s="191">
        <f t="shared" si="68"/>
        <v>600</v>
      </c>
      <c r="J94" s="191">
        <f t="shared" si="69"/>
        <v>800</v>
      </c>
      <c r="K94" s="191">
        <f t="shared" si="70"/>
        <v>1000</v>
      </c>
      <c r="L94" s="191">
        <f t="shared" si="71"/>
        <v>600</v>
      </c>
      <c r="M94" s="179" t="s">
        <v>490</v>
      </c>
      <c r="N94" s="227">
        <f t="shared" si="72"/>
        <v>600</v>
      </c>
      <c r="O94" s="191">
        <v>650</v>
      </c>
      <c r="P94" s="228">
        <f t="shared" si="60"/>
        <v>65</v>
      </c>
      <c r="Q94" s="228"/>
      <c r="R94" s="228"/>
      <c r="S94" s="179" t="s">
        <v>406</v>
      </c>
      <c r="T94" s="229"/>
      <c r="U94" s="185"/>
      <c r="V94" s="185"/>
      <c r="Z94" s="128">
        <v>300</v>
      </c>
      <c r="AA94" s="128">
        <v>250</v>
      </c>
    </row>
    <row r="95" spans="1:29" x14ac:dyDescent="0.3">
      <c r="A95" s="122"/>
      <c r="B95" s="157" t="s">
        <v>392</v>
      </c>
      <c r="C95" s="126" t="s">
        <v>140</v>
      </c>
      <c r="D95" s="126" t="s">
        <v>177</v>
      </c>
      <c r="E95" s="126" t="s">
        <v>177</v>
      </c>
      <c r="F95" s="191">
        <f>C7</f>
        <v>1000</v>
      </c>
      <c r="G95" s="191">
        <f t="shared" si="54"/>
        <v>300</v>
      </c>
      <c r="H95" s="191">
        <f t="shared" si="67"/>
        <v>400</v>
      </c>
      <c r="I95" s="191">
        <f t="shared" si="68"/>
        <v>600</v>
      </c>
      <c r="J95" s="191">
        <f t="shared" si="69"/>
        <v>800</v>
      </c>
      <c r="K95" s="191">
        <f t="shared" si="70"/>
        <v>1000</v>
      </c>
      <c r="L95" s="191">
        <f t="shared" si="71"/>
        <v>600</v>
      </c>
      <c r="M95" s="179" t="s">
        <v>491</v>
      </c>
      <c r="N95" s="227">
        <f t="shared" si="72"/>
        <v>600</v>
      </c>
      <c r="O95" s="191">
        <v>650</v>
      </c>
      <c r="P95" s="228">
        <f t="shared" si="60"/>
        <v>65</v>
      </c>
      <c r="Q95" s="228"/>
      <c r="R95" s="228"/>
      <c r="S95" s="179" t="s">
        <v>406</v>
      </c>
      <c r="T95" s="229"/>
      <c r="U95" s="185"/>
      <c r="V95" s="185"/>
      <c r="Z95" s="128">
        <v>300</v>
      </c>
      <c r="AA95" s="128">
        <v>250</v>
      </c>
    </row>
    <row r="96" spans="1:29" x14ac:dyDescent="0.3">
      <c r="A96" s="122"/>
      <c r="B96" s="157" t="s">
        <v>393</v>
      </c>
      <c r="C96" s="126" t="s">
        <v>140</v>
      </c>
      <c r="D96" s="126" t="s">
        <v>177</v>
      </c>
      <c r="E96" s="126" t="s">
        <v>177</v>
      </c>
      <c r="F96" s="191">
        <f>C7</f>
        <v>1000</v>
      </c>
      <c r="G96" s="191">
        <f t="shared" si="54"/>
        <v>300</v>
      </c>
      <c r="H96" s="191">
        <f t="shared" si="67"/>
        <v>400</v>
      </c>
      <c r="I96" s="191">
        <f t="shared" si="68"/>
        <v>600</v>
      </c>
      <c r="J96" s="191">
        <f t="shared" si="69"/>
        <v>800</v>
      </c>
      <c r="K96" s="191">
        <f t="shared" si="70"/>
        <v>1000</v>
      </c>
      <c r="L96" s="191">
        <f t="shared" si="71"/>
        <v>600</v>
      </c>
      <c r="M96" s="179" t="s">
        <v>492</v>
      </c>
      <c r="N96" s="227">
        <f t="shared" si="72"/>
        <v>600</v>
      </c>
      <c r="O96" s="191">
        <v>650</v>
      </c>
      <c r="P96" s="228">
        <f t="shared" si="60"/>
        <v>65</v>
      </c>
      <c r="Q96" s="228"/>
      <c r="R96" s="228"/>
      <c r="S96" s="179" t="s">
        <v>406</v>
      </c>
      <c r="T96" s="229"/>
      <c r="U96" s="185"/>
      <c r="V96" s="185"/>
      <c r="Z96" s="128">
        <v>300</v>
      </c>
      <c r="AA96" s="128">
        <v>450</v>
      </c>
    </row>
    <row r="97" spans="1:28" ht="38.25" x14ac:dyDescent="0.3">
      <c r="A97" s="122" t="s">
        <v>95</v>
      </c>
      <c r="B97" s="157" t="s">
        <v>207</v>
      </c>
      <c r="C97" s="126" t="s">
        <v>140</v>
      </c>
      <c r="D97" s="126">
        <v>540</v>
      </c>
      <c r="E97" s="126">
        <v>540</v>
      </c>
      <c r="F97" s="191">
        <f>C7</f>
        <v>1000</v>
      </c>
      <c r="G97" s="191">
        <f>ROUND($F97*0.3,3)</f>
        <v>300</v>
      </c>
      <c r="H97" s="191">
        <f>ROUND($F97*0.4,3)</f>
        <v>400</v>
      </c>
      <c r="I97" s="191">
        <f>ROUND($F97*0.6,3)</f>
        <v>600</v>
      </c>
      <c r="J97" s="191">
        <f>ROUND($F97*0.8,3)</f>
        <v>800</v>
      </c>
      <c r="K97" s="191">
        <f>ROUND($F97*1,3)</f>
        <v>1000</v>
      </c>
      <c r="L97" s="191">
        <f t="shared" si="71"/>
        <v>600</v>
      </c>
      <c r="M97" s="179" t="s">
        <v>405</v>
      </c>
      <c r="N97" s="227">
        <f t="shared" si="72"/>
        <v>600</v>
      </c>
      <c r="O97" s="191">
        <v>600</v>
      </c>
      <c r="P97" s="228">
        <f t="shared" si="60"/>
        <v>60</v>
      </c>
      <c r="Q97" s="228"/>
      <c r="R97" s="228"/>
      <c r="S97" s="179" t="s">
        <v>405</v>
      </c>
      <c r="T97" s="229"/>
      <c r="U97" s="185">
        <f>(K97/F97)*100</f>
        <v>100</v>
      </c>
      <c r="V97" s="185">
        <f>((K97-E97)/E97)*100</f>
        <v>85.18518518518519</v>
      </c>
      <c r="W97" s="181">
        <f>(K97/F97)*100</f>
        <v>100</v>
      </c>
      <c r="X97" s="128" t="s">
        <v>383</v>
      </c>
      <c r="Y97" s="128">
        <v>650</v>
      </c>
      <c r="Z97" s="128">
        <v>300</v>
      </c>
      <c r="AA97" s="128">
        <v>245</v>
      </c>
    </row>
    <row r="98" spans="1:28" x14ac:dyDescent="0.3">
      <c r="A98" s="122"/>
      <c r="B98" s="157" t="s">
        <v>394</v>
      </c>
      <c r="C98" s="126" t="s">
        <v>140</v>
      </c>
      <c r="D98" s="126">
        <v>540</v>
      </c>
      <c r="E98" s="126">
        <v>540</v>
      </c>
      <c r="F98" s="191">
        <f>C7</f>
        <v>1000</v>
      </c>
      <c r="G98" s="191">
        <f>ROUND($F98*0.3,3)</f>
        <v>300</v>
      </c>
      <c r="H98" s="191">
        <f>ROUND($F98*0.4,3)</f>
        <v>400</v>
      </c>
      <c r="I98" s="191">
        <f>ROUND($F98*0.6,3)</f>
        <v>600</v>
      </c>
      <c r="J98" s="191">
        <f>ROUND($F98*0.8,3)</f>
        <v>800</v>
      </c>
      <c r="K98" s="191">
        <f>ROUND($F98*1,3)</f>
        <v>1000</v>
      </c>
      <c r="L98" s="191">
        <f t="shared" si="71"/>
        <v>600</v>
      </c>
      <c r="M98" s="179" t="s">
        <v>406</v>
      </c>
      <c r="N98" s="227">
        <f t="shared" si="72"/>
        <v>600</v>
      </c>
      <c r="O98" s="191">
        <v>600</v>
      </c>
      <c r="P98" s="228">
        <f t="shared" si="60"/>
        <v>60</v>
      </c>
      <c r="Q98" s="228"/>
      <c r="R98" s="228"/>
      <c r="S98" s="179" t="s">
        <v>406</v>
      </c>
      <c r="T98" s="229"/>
      <c r="U98" s="185"/>
      <c r="V98" s="185"/>
      <c r="Z98" s="128">
        <v>300</v>
      </c>
      <c r="AA98" s="128">
        <v>245</v>
      </c>
      <c r="AB98" s="128">
        <v>600</v>
      </c>
    </row>
    <row r="99" spans="1:28" x14ac:dyDescent="0.3">
      <c r="A99" s="122"/>
      <c r="B99" s="157" t="s">
        <v>391</v>
      </c>
      <c r="C99" s="126" t="s">
        <v>140</v>
      </c>
      <c r="D99" s="126" t="s">
        <v>177</v>
      </c>
      <c r="E99" s="126" t="s">
        <v>177</v>
      </c>
      <c r="F99" s="191">
        <f>C7</f>
        <v>1000</v>
      </c>
      <c r="G99" s="191">
        <f>ROUND($F99*0.3,3)</f>
        <v>300</v>
      </c>
      <c r="H99" s="191">
        <f>ROUND($F99*0.4,3)</f>
        <v>400</v>
      </c>
      <c r="I99" s="191">
        <f>ROUND($F99*0.6,3)</f>
        <v>600</v>
      </c>
      <c r="J99" s="191">
        <f>ROUND($F99*0.8,3)</f>
        <v>800</v>
      </c>
      <c r="K99" s="191">
        <f>ROUND($F99*1,3)</f>
        <v>1000</v>
      </c>
      <c r="L99" s="191">
        <f t="shared" si="71"/>
        <v>600</v>
      </c>
      <c r="M99" s="179" t="s">
        <v>406</v>
      </c>
      <c r="N99" s="227">
        <f t="shared" si="72"/>
        <v>600</v>
      </c>
      <c r="O99" s="191">
        <v>600</v>
      </c>
      <c r="P99" s="228">
        <f t="shared" si="60"/>
        <v>60</v>
      </c>
      <c r="Q99" s="228"/>
      <c r="R99" s="228"/>
      <c r="S99" s="179" t="s">
        <v>406</v>
      </c>
      <c r="T99" s="229"/>
      <c r="U99" s="185"/>
      <c r="V99" s="185"/>
      <c r="Z99" s="128">
        <v>300</v>
      </c>
      <c r="AA99" s="128">
        <v>245</v>
      </c>
    </row>
    <row r="100" spans="1:28" x14ac:dyDescent="0.3">
      <c r="A100" s="122"/>
      <c r="B100" s="157" t="s">
        <v>392</v>
      </c>
      <c r="C100" s="126" t="s">
        <v>140</v>
      </c>
      <c r="D100" s="126" t="s">
        <v>177</v>
      </c>
      <c r="E100" s="126" t="s">
        <v>177</v>
      </c>
      <c r="F100" s="191">
        <f>C7</f>
        <v>1000</v>
      </c>
      <c r="G100" s="191">
        <f>ROUND($F100*0.3,3)</f>
        <v>300</v>
      </c>
      <c r="H100" s="191">
        <f>ROUND($F100*0.4,3)</f>
        <v>400</v>
      </c>
      <c r="I100" s="191">
        <f>ROUND($F100*0.6,3)</f>
        <v>600</v>
      </c>
      <c r="J100" s="191">
        <f>ROUND($F100*0.8,3)</f>
        <v>800</v>
      </c>
      <c r="K100" s="191">
        <f>ROUND($F100*1,3)</f>
        <v>1000</v>
      </c>
      <c r="L100" s="191">
        <f t="shared" si="71"/>
        <v>600</v>
      </c>
      <c r="M100" s="179" t="s">
        <v>406</v>
      </c>
      <c r="N100" s="227">
        <f t="shared" si="72"/>
        <v>600</v>
      </c>
      <c r="O100" s="191">
        <v>600</v>
      </c>
      <c r="P100" s="228">
        <f t="shared" si="60"/>
        <v>60</v>
      </c>
      <c r="Q100" s="228"/>
      <c r="R100" s="228"/>
      <c r="S100" s="179" t="s">
        <v>406</v>
      </c>
      <c r="T100" s="229"/>
      <c r="U100" s="185"/>
      <c r="V100" s="185"/>
      <c r="Z100" s="128">
        <v>300</v>
      </c>
      <c r="AA100" s="128">
        <v>245</v>
      </c>
    </row>
    <row r="101" spans="1:28" x14ac:dyDescent="0.3">
      <c r="A101" s="122"/>
      <c r="B101" s="157" t="s">
        <v>393</v>
      </c>
      <c r="C101" s="126" t="s">
        <v>140</v>
      </c>
      <c r="D101" s="126">
        <v>350</v>
      </c>
      <c r="E101" s="126">
        <v>320</v>
      </c>
      <c r="F101" s="191">
        <f>C7</f>
        <v>1000</v>
      </c>
      <c r="G101" s="191">
        <f>ROUND($F101*0.3,3)</f>
        <v>300</v>
      </c>
      <c r="H101" s="191">
        <f>ROUND($F101*0.4,3)</f>
        <v>400</v>
      </c>
      <c r="I101" s="191">
        <f>ROUND($F101*0.6,3)</f>
        <v>600</v>
      </c>
      <c r="J101" s="191">
        <f>ROUND($F101*0.8,3)</f>
        <v>800</v>
      </c>
      <c r="K101" s="191">
        <f>ROUND($F101*1,3)</f>
        <v>1000</v>
      </c>
      <c r="L101" s="191">
        <f t="shared" si="71"/>
        <v>600</v>
      </c>
      <c r="M101" s="179" t="s">
        <v>406</v>
      </c>
      <c r="N101" s="227">
        <f t="shared" si="72"/>
        <v>600</v>
      </c>
      <c r="O101" s="191">
        <v>600</v>
      </c>
      <c r="P101" s="228">
        <f t="shared" si="60"/>
        <v>60</v>
      </c>
      <c r="Q101" s="228"/>
      <c r="R101" s="228"/>
      <c r="S101" s="179" t="s">
        <v>406</v>
      </c>
      <c r="T101" s="229"/>
      <c r="U101" s="185"/>
      <c r="V101" s="185"/>
      <c r="Z101" s="128">
        <v>300</v>
      </c>
      <c r="AA101" s="128">
        <v>450</v>
      </c>
      <c r="AB101" s="128">
        <v>600</v>
      </c>
    </row>
    <row r="102" spans="1:28" ht="29.25" customHeight="1" x14ac:dyDescent="0.3">
      <c r="A102" s="122" t="s">
        <v>101</v>
      </c>
      <c r="B102" s="129" t="s">
        <v>538</v>
      </c>
      <c r="C102" s="126" t="s">
        <v>140</v>
      </c>
      <c r="D102" s="126">
        <v>910</v>
      </c>
      <c r="E102" s="126">
        <v>700</v>
      </c>
      <c r="F102" s="191">
        <f>C6</f>
        <v>1500</v>
      </c>
      <c r="G102" s="191">
        <f t="shared" si="54"/>
        <v>450</v>
      </c>
      <c r="H102" s="191">
        <f t="shared" si="67"/>
        <v>600</v>
      </c>
      <c r="I102" s="191">
        <f t="shared" si="68"/>
        <v>900</v>
      </c>
      <c r="J102" s="191">
        <f t="shared" si="69"/>
        <v>1200</v>
      </c>
      <c r="K102" s="191">
        <f t="shared" si="70"/>
        <v>1500</v>
      </c>
      <c r="L102" s="191">
        <f t="shared" si="71"/>
        <v>900</v>
      </c>
      <c r="M102" s="179" t="s">
        <v>493</v>
      </c>
      <c r="N102" s="227">
        <f t="shared" si="72"/>
        <v>900</v>
      </c>
      <c r="O102" s="191">
        <v>650</v>
      </c>
      <c r="P102" s="228">
        <f t="shared" si="60"/>
        <v>43.333333333333336</v>
      </c>
      <c r="Q102" s="228"/>
      <c r="R102" s="228"/>
      <c r="S102" s="179" t="s">
        <v>456</v>
      </c>
      <c r="T102" s="229"/>
      <c r="U102" s="185">
        <f>(K102/F102)*100</f>
        <v>100</v>
      </c>
      <c r="V102" s="185">
        <f>((K102-E102)/E102)*100</f>
        <v>114.28571428571428</v>
      </c>
      <c r="W102" s="181">
        <f>(K102/F102)*100</f>
        <v>100</v>
      </c>
      <c r="X102" s="128" t="s">
        <v>383</v>
      </c>
      <c r="Y102" s="128">
        <v>750</v>
      </c>
      <c r="Z102" s="128">
        <v>350</v>
      </c>
      <c r="AA102" s="128">
        <v>280</v>
      </c>
    </row>
    <row r="103" spans="1:28" x14ac:dyDescent="0.3">
      <c r="A103" s="122"/>
      <c r="B103" s="157" t="s">
        <v>394</v>
      </c>
      <c r="C103" s="126" t="s">
        <v>140</v>
      </c>
      <c r="D103" s="126">
        <v>910</v>
      </c>
      <c r="E103" s="126">
        <v>700</v>
      </c>
      <c r="F103" s="191">
        <f>C6</f>
        <v>1500</v>
      </c>
      <c r="G103" s="191">
        <f t="shared" si="54"/>
        <v>450</v>
      </c>
      <c r="H103" s="191">
        <f t="shared" si="67"/>
        <v>600</v>
      </c>
      <c r="I103" s="191">
        <f t="shared" si="68"/>
        <v>900</v>
      </c>
      <c r="J103" s="191">
        <f t="shared" si="69"/>
        <v>1200</v>
      </c>
      <c r="K103" s="191">
        <f t="shared" si="70"/>
        <v>1500</v>
      </c>
      <c r="L103" s="191">
        <f t="shared" si="71"/>
        <v>900</v>
      </c>
      <c r="M103" s="179" t="s">
        <v>486</v>
      </c>
      <c r="N103" s="227">
        <f t="shared" si="72"/>
        <v>900</v>
      </c>
      <c r="O103" s="191">
        <v>650</v>
      </c>
      <c r="P103" s="228">
        <f t="shared" si="60"/>
        <v>43.333333333333336</v>
      </c>
      <c r="Q103" s="228"/>
      <c r="R103" s="228"/>
      <c r="S103" s="179" t="s">
        <v>457</v>
      </c>
      <c r="T103" s="229"/>
      <c r="U103" s="185"/>
      <c r="V103" s="185"/>
      <c r="Z103" s="128">
        <v>350</v>
      </c>
      <c r="AA103" s="128">
        <v>280</v>
      </c>
      <c r="AB103" s="128">
        <v>675</v>
      </c>
    </row>
    <row r="104" spans="1:28" x14ac:dyDescent="0.3">
      <c r="A104" s="122"/>
      <c r="B104" s="157" t="s">
        <v>391</v>
      </c>
      <c r="C104" s="126" t="s">
        <v>140</v>
      </c>
      <c r="D104" s="126" t="s">
        <v>177</v>
      </c>
      <c r="E104" s="126" t="s">
        <v>177</v>
      </c>
      <c r="F104" s="191">
        <f>C6</f>
        <v>1500</v>
      </c>
      <c r="G104" s="191">
        <f t="shared" si="54"/>
        <v>450</v>
      </c>
      <c r="H104" s="191">
        <f t="shared" si="67"/>
        <v>600</v>
      </c>
      <c r="I104" s="191">
        <f t="shared" si="68"/>
        <v>900</v>
      </c>
      <c r="J104" s="191">
        <f t="shared" si="69"/>
        <v>1200</v>
      </c>
      <c r="K104" s="191">
        <f t="shared" si="70"/>
        <v>1500</v>
      </c>
      <c r="L104" s="191">
        <f t="shared" si="71"/>
        <v>900</v>
      </c>
      <c r="M104" s="179" t="s">
        <v>494</v>
      </c>
      <c r="N104" s="227">
        <f t="shared" si="72"/>
        <v>900</v>
      </c>
      <c r="O104" s="191">
        <v>650</v>
      </c>
      <c r="P104" s="228">
        <f t="shared" si="60"/>
        <v>43.333333333333336</v>
      </c>
      <c r="Q104" s="228"/>
      <c r="R104" s="228"/>
      <c r="S104" s="179" t="s">
        <v>457</v>
      </c>
      <c r="T104" s="229"/>
      <c r="U104" s="185"/>
      <c r="V104" s="185"/>
      <c r="Z104" s="128">
        <v>350</v>
      </c>
      <c r="AA104" s="128">
        <v>280</v>
      </c>
      <c r="AB104" s="128">
        <v>675</v>
      </c>
    </row>
    <row r="105" spans="1:28" x14ac:dyDescent="0.3">
      <c r="A105" s="122"/>
      <c r="B105" s="157" t="s">
        <v>392</v>
      </c>
      <c r="C105" s="126" t="s">
        <v>140</v>
      </c>
      <c r="D105" s="126" t="s">
        <v>177</v>
      </c>
      <c r="E105" s="126" t="s">
        <v>177</v>
      </c>
      <c r="F105" s="191">
        <f>C6</f>
        <v>1500</v>
      </c>
      <c r="G105" s="191">
        <f t="shared" si="54"/>
        <v>450</v>
      </c>
      <c r="H105" s="191">
        <f t="shared" si="67"/>
        <v>600</v>
      </c>
      <c r="I105" s="191">
        <f t="shared" si="68"/>
        <v>900</v>
      </c>
      <c r="J105" s="191">
        <f t="shared" si="69"/>
        <v>1200</v>
      </c>
      <c r="K105" s="191">
        <f t="shared" si="70"/>
        <v>1500</v>
      </c>
      <c r="L105" s="191">
        <f t="shared" si="71"/>
        <v>900</v>
      </c>
      <c r="M105" s="179" t="s">
        <v>495</v>
      </c>
      <c r="N105" s="227">
        <f t="shared" si="72"/>
        <v>900</v>
      </c>
      <c r="O105" s="191">
        <v>650</v>
      </c>
      <c r="P105" s="228">
        <f t="shared" si="60"/>
        <v>43.333333333333336</v>
      </c>
      <c r="Q105" s="228"/>
      <c r="R105" s="228"/>
      <c r="S105" s="179" t="s">
        <v>457</v>
      </c>
      <c r="T105" s="229"/>
      <c r="U105" s="185"/>
      <c r="V105" s="185"/>
      <c r="Z105" s="128">
        <v>350</v>
      </c>
      <c r="AA105" s="128">
        <v>280</v>
      </c>
      <c r="AB105" s="128">
        <v>675</v>
      </c>
    </row>
    <row r="106" spans="1:28" x14ac:dyDescent="0.3">
      <c r="A106" s="122"/>
      <c r="B106" s="157" t="s">
        <v>393</v>
      </c>
      <c r="C106" s="126" t="s">
        <v>140</v>
      </c>
      <c r="D106" s="126" t="s">
        <v>177</v>
      </c>
      <c r="E106" s="126" t="s">
        <v>177</v>
      </c>
      <c r="F106" s="191">
        <f>C6</f>
        <v>1500</v>
      </c>
      <c r="G106" s="191">
        <f t="shared" si="54"/>
        <v>450</v>
      </c>
      <c r="H106" s="191">
        <f t="shared" si="67"/>
        <v>600</v>
      </c>
      <c r="I106" s="191">
        <f t="shared" si="68"/>
        <v>900</v>
      </c>
      <c r="J106" s="191">
        <f t="shared" si="69"/>
        <v>1200</v>
      </c>
      <c r="K106" s="191">
        <f t="shared" si="70"/>
        <v>1500</v>
      </c>
      <c r="L106" s="191">
        <f t="shared" si="71"/>
        <v>900</v>
      </c>
      <c r="M106" s="179" t="s">
        <v>496</v>
      </c>
      <c r="N106" s="227">
        <f t="shared" si="72"/>
        <v>900</v>
      </c>
      <c r="O106" s="191">
        <v>650</v>
      </c>
      <c r="P106" s="228">
        <f t="shared" si="60"/>
        <v>43.333333333333336</v>
      </c>
      <c r="Q106" s="228"/>
      <c r="R106" s="228"/>
      <c r="S106" s="179" t="s">
        <v>457</v>
      </c>
      <c r="T106" s="229"/>
      <c r="U106" s="185"/>
      <c r="V106" s="185"/>
      <c r="AA106" s="128">
        <v>450</v>
      </c>
      <c r="AB106" s="128">
        <v>675</v>
      </c>
    </row>
    <row r="107" spans="1:28" ht="31.5" x14ac:dyDescent="0.3">
      <c r="A107" s="297">
        <v>5</v>
      </c>
      <c r="B107" s="153" t="s">
        <v>200</v>
      </c>
      <c r="C107" s="153"/>
      <c r="D107" s="153"/>
      <c r="E107" s="153"/>
      <c r="F107" s="153"/>
      <c r="G107" s="153"/>
      <c r="H107" s="153"/>
      <c r="I107" s="153"/>
      <c r="J107" s="153"/>
      <c r="K107" s="153"/>
      <c r="L107" s="153"/>
      <c r="M107" s="153"/>
      <c r="N107" s="304"/>
      <c r="O107" s="191"/>
      <c r="P107" s="304"/>
      <c r="Q107" s="304"/>
      <c r="R107" s="304"/>
      <c r="S107" s="304"/>
      <c r="T107" s="239"/>
      <c r="U107" s="185"/>
      <c r="V107" s="185"/>
    </row>
    <row r="108" spans="1:28" s="125" customFormat="1" ht="31.5" x14ac:dyDescent="0.3">
      <c r="A108" s="122" t="s">
        <v>222</v>
      </c>
      <c r="B108" s="123" t="s">
        <v>295</v>
      </c>
      <c r="C108" s="123"/>
      <c r="D108" s="123"/>
      <c r="E108" s="123"/>
      <c r="F108" s="123"/>
      <c r="G108" s="123"/>
      <c r="H108" s="123"/>
      <c r="I108" s="123"/>
      <c r="J108" s="123"/>
      <c r="K108" s="123"/>
      <c r="L108" s="123"/>
      <c r="M108" s="123"/>
      <c r="N108" s="305"/>
      <c r="O108" s="191"/>
      <c r="P108" s="305"/>
      <c r="Q108" s="305"/>
      <c r="R108" s="305"/>
      <c r="S108" s="305"/>
      <c r="T108" s="232"/>
      <c r="U108" s="186"/>
      <c r="V108" s="186"/>
      <c r="W108" s="181"/>
    </row>
    <row r="109" spans="1:28" ht="25.5" x14ac:dyDescent="0.3">
      <c r="A109" s="126" t="s">
        <v>258</v>
      </c>
      <c r="B109" s="127" t="s">
        <v>253</v>
      </c>
      <c r="C109" s="126" t="s">
        <v>140</v>
      </c>
      <c r="D109" s="126" t="s">
        <v>177</v>
      </c>
      <c r="E109" s="126" t="s">
        <v>177</v>
      </c>
      <c r="F109" s="191">
        <f>C8</f>
        <v>750</v>
      </c>
      <c r="G109" s="191">
        <f t="shared" ref="G109:G117" si="73">ROUND($F109*0.3,3)</f>
        <v>225</v>
      </c>
      <c r="H109" s="191">
        <f t="shared" ref="H109:H117" si="74">ROUND($F109*0.4,3)</f>
        <v>300</v>
      </c>
      <c r="I109" s="191">
        <f t="shared" ref="I109:I117" si="75">ROUND($F109*0.6,3)</f>
        <v>450</v>
      </c>
      <c r="J109" s="191">
        <f t="shared" ref="J109:J117" si="76">ROUND($F109*0.8,3)</f>
        <v>600</v>
      </c>
      <c r="K109" s="191">
        <f t="shared" ref="K109:K117" si="77">ROUND($F109*1,3)</f>
        <v>750</v>
      </c>
      <c r="L109" s="191">
        <f>H109</f>
        <v>300</v>
      </c>
      <c r="M109" s="179" t="s">
        <v>401</v>
      </c>
      <c r="N109" s="227">
        <f>L109</f>
        <v>300</v>
      </c>
      <c r="O109" s="191">
        <v>150</v>
      </c>
      <c r="P109" s="228">
        <f t="shared" ref="P109:P117" si="78">O109/F109*100</f>
        <v>20</v>
      </c>
      <c r="Q109" s="228"/>
      <c r="R109" s="228"/>
      <c r="S109" s="179" t="s">
        <v>459</v>
      </c>
      <c r="T109" s="229"/>
      <c r="U109" s="185">
        <f>(K109/F109)*100</f>
        <v>100</v>
      </c>
      <c r="V109" s="185"/>
      <c r="AA109" s="128">
        <v>100</v>
      </c>
      <c r="AB109" s="128">
        <v>450</v>
      </c>
    </row>
    <row r="110" spans="1:28" ht="31.5" x14ac:dyDescent="0.3">
      <c r="A110" s="126" t="s">
        <v>259</v>
      </c>
      <c r="B110" s="129" t="s">
        <v>329</v>
      </c>
      <c r="C110" s="126" t="s">
        <v>140</v>
      </c>
      <c r="D110" s="126" t="s">
        <v>177</v>
      </c>
      <c r="E110" s="126" t="s">
        <v>177</v>
      </c>
      <c r="F110" s="191">
        <f>C7</f>
        <v>1000</v>
      </c>
      <c r="G110" s="191">
        <f t="shared" si="73"/>
        <v>300</v>
      </c>
      <c r="H110" s="191">
        <f t="shared" si="74"/>
        <v>400</v>
      </c>
      <c r="I110" s="191">
        <f t="shared" si="75"/>
        <v>600</v>
      </c>
      <c r="J110" s="191">
        <f t="shared" si="76"/>
        <v>800</v>
      </c>
      <c r="K110" s="191">
        <f t="shared" si="77"/>
        <v>1000</v>
      </c>
      <c r="L110" s="191">
        <f>J110</f>
        <v>800</v>
      </c>
      <c r="M110" s="179" t="s">
        <v>402</v>
      </c>
      <c r="N110" s="227">
        <f t="shared" ref="N110:N111" si="79">K110</f>
        <v>1000</v>
      </c>
      <c r="O110" s="191">
        <v>500</v>
      </c>
      <c r="P110" s="228">
        <f t="shared" si="78"/>
        <v>50</v>
      </c>
      <c r="Q110" s="228"/>
      <c r="R110" s="228"/>
      <c r="S110" s="179" t="s">
        <v>406</v>
      </c>
      <c r="T110" s="231"/>
      <c r="U110" s="185">
        <f>(K110/F110)*100</f>
        <v>100</v>
      </c>
      <c r="V110" s="185"/>
      <c r="AA110" s="128">
        <v>1040</v>
      </c>
    </row>
    <row r="111" spans="1:28" ht="31.5" x14ac:dyDescent="0.3">
      <c r="A111" s="126" t="s">
        <v>260</v>
      </c>
      <c r="B111" s="129" t="s">
        <v>330</v>
      </c>
      <c r="C111" s="126" t="s">
        <v>140</v>
      </c>
      <c r="D111" s="126" t="s">
        <v>177</v>
      </c>
      <c r="E111" s="126" t="s">
        <v>177</v>
      </c>
      <c r="F111" s="191">
        <f>C7</f>
        <v>1000</v>
      </c>
      <c r="G111" s="191">
        <f t="shared" si="73"/>
        <v>300</v>
      </c>
      <c r="H111" s="191">
        <f t="shared" si="74"/>
        <v>400</v>
      </c>
      <c r="I111" s="191">
        <f t="shared" si="75"/>
        <v>600</v>
      </c>
      <c r="J111" s="191">
        <f t="shared" si="76"/>
        <v>800</v>
      </c>
      <c r="K111" s="191">
        <f t="shared" si="77"/>
        <v>1000</v>
      </c>
      <c r="L111" s="191">
        <f>J111</f>
        <v>800</v>
      </c>
      <c r="M111" s="179" t="s">
        <v>402</v>
      </c>
      <c r="N111" s="227">
        <f t="shared" si="79"/>
        <v>1000</v>
      </c>
      <c r="O111" s="191">
        <v>500</v>
      </c>
      <c r="P111" s="228">
        <f t="shared" si="78"/>
        <v>50</v>
      </c>
      <c r="Q111" s="228"/>
      <c r="R111" s="228"/>
      <c r="S111" s="179" t="s">
        <v>406</v>
      </c>
      <c r="T111" s="231"/>
      <c r="U111" s="185">
        <f>(K111/F111)*100</f>
        <v>100</v>
      </c>
      <c r="V111" s="185"/>
      <c r="AA111" s="128">
        <v>1440</v>
      </c>
    </row>
    <row r="112" spans="1:28" x14ac:dyDescent="0.3">
      <c r="A112" s="126" t="s">
        <v>261</v>
      </c>
      <c r="B112" s="129" t="s">
        <v>256</v>
      </c>
      <c r="C112" s="126" t="s">
        <v>140</v>
      </c>
      <c r="D112" s="126" t="s">
        <v>177</v>
      </c>
      <c r="E112" s="126" t="s">
        <v>177</v>
      </c>
      <c r="F112" s="191">
        <f>C8</f>
        <v>750</v>
      </c>
      <c r="G112" s="191">
        <f t="shared" si="73"/>
        <v>225</v>
      </c>
      <c r="H112" s="191">
        <f t="shared" si="74"/>
        <v>300</v>
      </c>
      <c r="I112" s="191">
        <f t="shared" si="75"/>
        <v>450</v>
      </c>
      <c r="J112" s="191">
        <f t="shared" si="76"/>
        <v>600</v>
      </c>
      <c r="K112" s="191">
        <f t="shared" si="77"/>
        <v>750</v>
      </c>
      <c r="L112" s="191">
        <f>H112</f>
        <v>300</v>
      </c>
      <c r="M112" s="179" t="s">
        <v>500</v>
      </c>
      <c r="N112" s="227">
        <f>L112</f>
        <v>300</v>
      </c>
      <c r="O112" s="191">
        <v>150</v>
      </c>
      <c r="P112" s="228">
        <f t="shared" si="78"/>
        <v>20</v>
      </c>
      <c r="Q112" s="228"/>
      <c r="R112" s="228"/>
      <c r="S112" s="179" t="s">
        <v>401</v>
      </c>
      <c r="T112" s="229"/>
      <c r="U112" s="185">
        <f>(K112/F112)*100</f>
        <v>100</v>
      </c>
      <c r="V112" s="185"/>
      <c r="AA112" s="128">
        <v>480</v>
      </c>
      <c r="AB112" s="128">
        <v>450</v>
      </c>
    </row>
    <row r="113" spans="1:28" s="125" customFormat="1" ht="31.5" x14ac:dyDescent="0.3">
      <c r="A113" s="122" t="s">
        <v>223</v>
      </c>
      <c r="B113" s="123" t="s">
        <v>203</v>
      </c>
      <c r="C113" s="123"/>
      <c r="D113" s="123"/>
      <c r="E113" s="123"/>
      <c r="F113" s="123"/>
      <c r="G113" s="123"/>
      <c r="H113" s="123"/>
      <c r="I113" s="123"/>
      <c r="J113" s="123"/>
      <c r="K113" s="123"/>
      <c r="L113" s="123"/>
      <c r="M113" s="123"/>
      <c r="N113" s="305"/>
      <c r="O113" s="191"/>
      <c r="P113" s="305"/>
      <c r="Q113" s="305"/>
      <c r="R113" s="305"/>
      <c r="S113" s="305"/>
      <c r="T113" s="232"/>
      <c r="U113" s="186"/>
      <c r="V113" s="186"/>
      <c r="W113" s="181"/>
    </row>
    <row r="114" spans="1:28" x14ac:dyDescent="0.3">
      <c r="A114" s="126" t="s">
        <v>258</v>
      </c>
      <c r="B114" s="127" t="s">
        <v>253</v>
      </c>
      <c r="C114" s="126" t="s">
        <v>140</v>
      </c>
      <c r="D114" s="126" t="s">
        <v>177</v>
      </c>
      <c r="E114" s="126"/>
      <c r="F114" s="191">
        <f>C7</f>
        <v>1000</v>
      </c>
      <c r="G114" s="191">
        <f t="shared" si="73"/>
        <v>300</v>
      </c>
      <c r="H114" s="191">
        <f t="shared" si="74"/>
        <v>400</v>
      </c>
      <c r="I114" s="191">
        <f t="shared" si="75"/>
        <v>600</v>
      </c>
      <c r="J114" s="191">
        <f t="shared" si="76"/>
        <v>800</v>
      </c>
      <c r="K114" s="191">
        <f t="shared" si="77"/>
        <v>1000</v>
      </c>
      <c r="L114" s="191">
        <f>H114</f>
        <v>400</v>
      </c>
      <c r="M114" s="179" t="s">
        <v>403</v>
      </c>
      <c r="N114" s="227">
        <f>L114</f>
        <v>400</v>
      </c>
      <c r="O114" s="191">
        <v>300</v>
      </c>
      <c r="P114" s="228">
        <f t="shared" si="78"/>
        <v>30</v>
      </c>
      <c r="Q114" s="228"/>
      <c r="R114" s="228"/>
      <c r="S114" s="179" t="s">
        <v>403</v>
      </c>
      <c r="T114" s="229"/>
      <c r="U114" s="185">
        <f>(K114/F114)*100</f>
        <v>100</v>
      </c>
      <c r="V114" s="185"/>
      <c r="AA114" s="128">
        <v>100</v>
      </c>
      <c r="AB114" s="128">
        <v>450</v>
      </c>
    </row>
    <row r="115" spans="1:28" ht="31.5" x14ac:dyDescent="0.3">
      <c r="A115" s="126" t="s">
        <v>259</v>
      </c>
      <c r="B115" s="129" t="s">
        <v>329</v>
      </c>
      <c r="C115" s="126" t="s">
        <v>140</v>
      </c>
      <c r="D115" s="126" t="s">
        <v>177</v>
      </c>
      <c r="E115" s="126" t="s">
        <v>374</v>
      </c>
      <c r="F115" s="191">
        <f>C6</f>
        <v>1500</v>
      </c>
      <c r="G115" s="191">
        <f t="shared" si="73"/>
        <v>450</v>
      </c>
      <c r="H115" s="191">
        <f t="shared" si="74"/>
        <v>600</v>
      </c>
      <c r="I115" s="191">
        <f t="shared" si="75"/>
        <v>900</v>
      </c>
      <c r="J115" s="191">
        <f t="shared" si="76"/>
        <v>1200</v>
      </c>
      <c r="K115" s="191">
        <f t="shared" si="77"/>
        <v>1500</v>
      </c>
      <c r="L115" s="191">
        <f>J115</f>
        <v>1200</v>
      </c>
      <c r="M115" s="179" t="s">
        <v>404</v>
      </c>
      <c r="N115" s="227">
        <f t="shared" ref="N115:N116" si="80">K115</f>
        <v>1500</v>
      </c>
      <c r="O115" s="191">
        <v>1000</v>
      </c>
      <c r="P115" s="228">
        <f t="shared" si="78"/>
        <v>66.666666666666657</v>
      </c>
      <c r="Q115" s="228"/>
      <c r="R115" s="228"/>
      <c r="S115" s="179" t="s">
        <v>404</v>
      </c>
      <c r="T115" s="231"/>
      <c r="U115" s="185">
        <f>(K115/F115)*100</f>
        <v>100</v>
      </c>
      <c r="V115" s="185">
        <f>((1200-1000)/1000)*100</f>
        <v>20</v>
      </c>
      <c r="AA115" s="128">
        <v>1040</v>
      </c>
    </row>
    <row r="116" spans="1:28" ht="31.5" x14ac:dyDescent="0.3">
      <c r="A116" s="126" t="s">
        <v>260</v>
      </c>
      <c r="B116" s="129" t="s">
        <v>330</v>
      </c>
      <c r="C116" s="126" t="s">
        <v>140</v>
      </c>
      <c r="D116" s="126" t="s">
        <v>177</v>
      </c>
      <c r="E116" s="126" t="s">
        <v>375</v>
      </c>
      <c r="F116" s="191">
        <f>C6</f>
        <v>1500</v>
      </c>
      <c r="G116" s="191">
        <f t="shared" si="73"/>
        <v>450</v>
      </c>
      <c r="H116" s="191">
        <f t="shared" si="74"/>
        <v>600</v>
      </c>
      <c r="I116" s="191">
        <f t="shared" si="75"/>
        <v>900</v>
      </c>
      <c r="J116" s="191">
        <f t="shared" si="76"/>
        <v>1200</v>
      </c>
      <c r="K116" s="191">
        <f t="shared" si="77"/>
        <v>1500</v>
      </c>
      <c r="L116" s="191">
        <f>J116</f>
        <v>1200</v>
      </c>
      <c r="M116" s="179" t="s">
        <v>404</v>
      </c>
      <c r="N116" s="227">
        <f t="shared" si="80"/>
        <v>1500</v>
      </c>
      <c r="O116" s="191">
        <v>1000</v>
      </c>
      <c r="P116" s="228">
        <f t="shared" si="78"/>
        <v>66.666666666666657</v>
      </c>
      <c r="Q116" s="228"/>
      <c r="R116" s="228"/>
      <c r="S116" s="179" t="s">
        <v>404</v>
      </c>
      <c r="T116" s="231"/>
      <c r="U116" s="185">
        <f>(K116/F116)*100</f>
        <v>100</v>
      </c>
      <c r="V116" s="185">
        <f>((1000-1000)/1000)*100</f>
        <v>0</v>
      </c>
      <c r="AA116" s="128">
        <v>1440</v>
      </c>
    </row>
    <row r="117" spans="1:28" x14ac:dyDescent="0.3">
      <c r="A117" s="126" t="s">
        <v>261</v>
      </c>
      <c r="B117" s="129" t="s">
        <v>256</v>
      </c>
      <c r="C117" s="126" t="s">
        <v>140</v>
      </c>
      <c r="D117" s="126" t="s">
        <v>177</v>
      </c>
      <c r="E117" s="126" t="s">
        <v>376</v>
      </c>
      <c r="F117" s="191">
        <f>C7</f>
        <v>1000</v>
      </c>
      <c r="G117" s="191">
        <f t="shared" si="73"/>
        <v>300</v>
      </c>
      <c r="H117" s="191">
        <f t="shared" si="74"/>
        <v>400</v>
      </c>
      <c r="I117" s="191">
        <f t="shared" si="75"/>
        <v>600</v>
      </c>
      <c r="J117" s="191">
        <f t="shared" si="76"/>
        <v>800</v>
      </c>
      <c r="K117" s="191">
        <f t="shared" si="77"/>
        <v>1000</v>
      </c>
      <c r="L117" s="191">
        <f>H117</f>
        <v>400</v>
      </c>
      <c r="M117" s="179" t="s">
        <v>403</v>
      </c>
      <c r="N117" s="227">
        <f>L117</f>
        <v>400</v>
      </c>
      <c r="O117" s="191">
        <v>300</v>
      </c>
      <c r="P117" s="228">
        <f t="shared" si="78"/>
        <v>30</v>
      </c>
      <c r="Q117" s="228"/>
      <c r="R117" s="228"/>
      <c r="S117" s="179" t="s">
        <v>403</v>
      </c>
      <c r="T117" s="229"/>
      <c r="U117" s="185">
        <f>(K117/F117)*100</f>
        <v>100</v>
      </c>
      <c r="V117" s="185">
        <f>((K117-450)/450)*100</f>
        <v>122.22222222222223</v>
      </c>
      <c r="AA117" s="128">
        <v>480</v>
      </c>
      <c r="AB117" s="128">
        <v>450</v>
      </c>
    </row>
    <row r="118" spans="1:28" ht="31.5" x14ac:dyDescent="0.3">
      <c r="A118" s="308" t="s">
        <v>550</v>
      </c>
      <c r="B118" s="271" t="s">
        <v>561</v>
      </c>
      <c r="C118" s="314"/>
      <c r="D118" s="315"/>
      <c r="E118" s="315"/>
      <c r="F118" s="316"/>
      <c r="G118" s="316"/>
      <c r="H118" s="316"/>
      <c r="I118" s="316"/>
      <c r="J118" s="316"/>
      <c r="K118" s="316"/>
      <c r="L118" s="316"/>
      <c r="M118" s="317"/>
      <c r="N118" s="318"/>
      <c r="O118" s="319"/>
      <c r="P118" s="320"/>
      <c r="Q118" s="320"/>
      <c r="R118" s="320"/>
      <c r="S118" s="179"/>
      <c r="T118" s="229"/>
      <c r="U118" s="185"/>
      <c r="V118" s="185"/>
    </row>
    <row r="119" spans="1:28" s="183" customFormat="1" ht="15.75" x14ac:dyDescent="0.25">
      <c r="A119" s="297">
        <v>6</v>
      </c>
      <c r="B119" s="271" t="s">
        <v>570</v>
      </c>
      <c r="C119" s="153"/>
      <c r="D119" s="272"/>
      <c r="E119" s="272"/>
      <c r="F119" s="272"/>
      <c r="G119" s="272"/>
      <c r="H119" s="272"/>
      <c r="I119" s="272"/>
      <c r="J119" s="272"/>
      <c r="K119" s="272"/>
      <c r="L119" s="272"/>
      <c r="M119" s="273"/>
      <c r="N119" s="304"/>
      <c r="O119" s="250"/>
      <c r="P119" s="304"/>
      <c r="Q119" s="304"/>
      <c r="R119" s="304"/>
      <c r="S119" s="251"/>
      <c r="T119" s="239"/>
      <c r="U119" s="186"/>
      <c r="V119" s="186"/>
      <c r="W119" s="181"/>
    </row>
    <row r="120" spans="1:28" s="183" customFormat="1" ht="15.75" x14ac:dyDescent="0.25">
      <c r="A120" s="122" t="s">
        <v>411</v>
      </c>
      <c r="B120" s="268" t="s">
        <v>372</v>
      </c>
      <c r="C120" s="123"/>
      <c r="D120" s="269"/>
      <c r="E120" s="269"/>
      <c r="F120" s="269"/>
      <c r="G120" s="269"/>
      <c r="H120" s="269"/>
      <c r="I120" s="269"/>
      <c r="J120" s="269"/>
      <c r="K120" s="269"/>
      <c r="L120" s="269"/>
      <c r="M120" s="270"/>
      <c r="N120" s="305"/>
      <c r="O120" s="225"/>
      <c r="P120" s="305"/>
      <c r="Q120" s="305"/>
      <c r="R120" s="305"/>
      <c r="S120" s="253"/>
      <c r="T120" s="232"/>
      <c r="U120" s="185"/>
      <c r="V120" s="185"/>
      <c r="W120" s="181"/>
    </row>
    <row r="121" spans="1:28" s="183" customFormat="1" ht="15.75" x14ac:dyDescent="0.25">
      <c r="A121" s="126" t="s">
        <v>258</v>
      </c>
      <c r="B121" s="129" t="s">
        <v>377</v>
      </c>
      <c r="C121" s="126" t="s">
        <v>140</v>
      </c>
      <c r="D121" s="126">
        <v>280</v>
      </c>
      <c r="E121" s="126">
        <v>250</v>
      </c>
      <c r="F121" s="191">
        <v>1000</v>
      </c>
      <c r="G121" s="191">
        <v>300</v>
      </c>
      <c r="H121" s="191">
        <v>400</v>
      </c>
      <c r="I121" s="191">
        <v>600</v>
      </c>
      <c r="J121" s="191">
        <v>800</v>
      </c>
      <c r="K121" s="191">
        <v>1000</v>
      </c>
      <c r="L121" s="191">
        <v>300</v>
      </c>
      <c r="M121" s="179" t="s">
        <v>427</v>
      </c>
      <c r="N121" s="227">
        <v>300</v>
      </c>
      <c r="O121" s="191">
        <v>420</v>
      </c>
      <c r="P121" s="228">
        <v>42</v>
      </c>
      <c r="Q121" s="228">
        <v>0</v>
      </c>
      <c r="R121" s="228"/>
      <c r="S121" s="179" t="s">
        <v>449</v>
      </c>
      <c r="T121" s="229"/>
      <c r="U121" s="185">
        <v>100</v>
      </c>
      <c r="V121" s="185">
        <v>300</v>
      </c>
      <c r="W121" s="181">
        <v>625</v>
      </c>
      <c r="X121" s="183">
        <v>300</v>
      </c>
      <c r="Y121" s="183">
        <v>300</v>
      </c>
      <c r="Z121" s="183">
        <v>600</v>
      </c>
    </row>
    <row r="122" spans="1:28" s="183" customFormat="1" ht="15.75" x14ac:dyDescent="0.25">
      <c r="A122" s="126" t="s">
        <v>259</v>
      </c>
      <c r="B122" s="129" t="s">
        <v>378</v>
      </c>
      <c r="C122" s="126" t="s">
        <v>140</v>
      </c>
      <c r="D122" s="126">
        <v>260</v>
      </c>
      <c r="E122" s="126">
        <v>230</v>
      </c>
      <c r="F122" s="191">
        <v>1000</v>
      </c>
      <c r="G122" s="191">
        <v>300</v>
      </c>
      <c r="H122" s="191">
        <v>400</v>
      </c>
      <c r="I122" s="191">
        <v>600</v>
      </c>
      <c r="J122" s="191">
        <v>800</v>
      </c>
      <c r="K122" s="191">
        <v>1000</v>
      </c>
      <c r="L122" s="191">
        <v>300</v>
      </c>
      <c r="M122" s="179" t="s">
        <v>427</v>
      </c>
      <c r="N122" s="227">
        <v>300</v>
      </c>
      <c r="O122" s="191">
        <v>420</v>
      </c>
      <c r="P122" s="228">
        <v>42</v>
      </c>
      <c r="Q122" s="228">
        <v>0</v>
      </c>
      <c r="R122" s="228"/>
      <c r="S122" s="179" t="s">
        <v>449</v>
      </c>
      <c r="T122" s="229"/>
      <c r="U122" s="185">
        <v>100</v>
      </c>
      <c r="V122" s="185">
        <v>334.78260869565219</v>
      </c>
      <c r="W122" s="181">
        <v>575</v>
      </c>
      <c r="X122" s="183">
        <v>300</v>
      </c>
      <c r="Y122" s="183">
        <v>300</v>
      </c>
      <c r="Z122" s="183">
        <v>600</v>
      </c>
    </row>
    <row r="123" spans="1:28" s="183" customFormat="1" ht="15.75" x14ac:dyDescent="0.25">
      <c r="A123" s="126" t="s">
        <v>260</v>
      </c>
      <c r="B123" s="129" t="s">
        <v>379</v>
      </c>
      <c r="C123" s="126" t="s">
        <v>140</v>
      </c>
      <c r="D123" s="126" t="s">
        <v>177</v>
      </c>
      <c r="E123" s="126">
        <v>230</v>
      </c>
      <c r="F123" s="191">
        <v>1000</v>
      </c>
      <c r="G123" s="191">
        <v>300</v>
      </c>
      <c r="H123" s="191">
        <v>400</v>
      </c>
      <c r="I123" s="191">
        <v>600</v>
      </c>
      <c r="J123" s="191">
        <v>800</v>
      </c>
      <c r="K123" s="191">
        <v>1000</v>
      </c>
      <c r="L123" s="191">
        <v>300</v>
      </c>
      <c r="M123" s="179" t="s">
        <v>427</v>
      </c>
      <c r="N123" s="227">
        <v>300</v>
      </c>
      <c r="O123" s="191">
        <v>420</v>
      </c>
      <c r="P123" s="228">
        <v>42</v>
      </c>
      <c r="Q123" s="228">
        <v>0</v>
      </c>
      <c r="R123" s="228"/>
      <c r="S123" s="179" t="s">
        <v>449</v>
      </c>
      <c r="T123" s="229"/>
      <c r="U123" s="185">
        <v>100</v>
      </c>
      <c r="V123" s="185">
        <v>334.78260869565219</v>
      </c>
      <c r="W123" s="181">
        <v>529</v>
      </c>
      <c r="X123" s="183">
        <v>300</v>
      </c>
      <c r="Y123" s="183">
        <v>300</v>
      </c>
      <c r="Z123" s="183">
        <v>600</v>
      </c>
    </row>
    <row r="124" spans="1:28" s="183" customFormat="1" ht="15.75" x14ac:dyDescent="0.25">
      <c r="A124" s="122" t="s">
        <v>412</v>
      </c>
      <c r="B124" s="268" t="s">
        <v>385</v>
      </c>
      <c r="C124" s="126"/>
      <c r="D124" s="126"/>
      <c r="E124" s="126"/>
      <c r="F124" s="191"/>
      <c r="G124" s="191"/>
      <c r="H124" s="191"/>
      <c r="I124" s="191"/>
      <c r="J124" s="191"/>
      <c r="K124" s="191"/>
      <c r="L124" s="191"/>
      <c r="M124" s="179"/>
      <c r="N124" s="227"/>
      <c r="O124" s="191"/>
      <c r="P124" s="228"/>
      <c r="Q124" s="228"/>
      <c r="R124" s="228"/>
      <c r="S124" s="179"/>
      <c r="T124" s="232"/>
      <c r="U124" s="186"/>
      <c r="V124" s="186"/>
      <c r="W124" s="181"/>
    </row>
    <row r="125" spans="1:28" s="183" customFormat="1" ht="15.75" x14ac:dyDescent="0.25">
      <c r="A125" s="126" t="s">
        <v>258</v>
      </c>
      <c r="B125" s="129" t="s">
        <v>270</v>
      </c>
      <c r="C125" s="126" t="s">
        <v>140</v>
      </c>
      <c r="D125" s="126">
        <v>265</v>
      </c>
      <c r="E125" s="126">
        <v>230</v>
      </c>
      <c r="F125" s="191">
        <v>1500</v>
      </c>
      <c r="G125" s="191">
        <v>450</v>
      </c>
      <c r="H125" s="191">
        <v>600</v>
      </c>
      <c r="I125" s="191">
        <v>900</v>
      </c>
      <c r="J125" s="191">
        <v>1200</v>
      </c>
      <c r="K125" s="191">
        <v>1500</v>
      </c>
      <c r="L125" s="191">
        <v>450</v>
      </c>
      <c r="M125" s="179" t="s">
        <v>426</v>
      </c>
      <c r="N125" s="227">
        <v>350</v>
      </c>
      <c r="O125" s="191">
        <v>450</v>
      </c>
      <c r="P125" s="228">
        <v>30</v>
      </c>
      <c r="Q125" s="228">
        <v>0</v>
      </c>
      <c r="R125" s="228"/>
      <c r="S125" s="179" t="s">
        <v>426</v>
      </c>
      <c r="T125" s="231"/>
      <c r="U125" s="185">
        <v>100</v>
      </c>
      <c r="V125" s="185">
        <v>552.17391304347825</v>
      </c>
      <c r="W125" s="181">
        <v>460</v>
      </c>
      <c r="X125" s="183">
        <v>350</v>
      </c>
      <c r="Y125" s="183">
        <v>350</v>
      </c>
      <c r="Z125" s="183">
        <v>600</v>
      </c>
    </row>
    <row r="126" spans="1:28" s="183" customFormat="1" ht="15.75" x14ac:dyDescent="0.25">
      <c r="A126" s="126" t="s">
        <v>259</v>
      </c>
      <c r="B126" s="129" t="s">
        <v>359</v>
      </c>
      <c r="C126" s="126" t="s">
        <v>140</v>
      </c>
      <c r="D126" s="126">
        <v>250</v>
      </c>
      <c r="E126" s="126">
        <v>220</v>
      </c>
      <c r="F126" s="191">
        <v>1000</v>
      </c>
      <c r="G126" s="191">
        <v>300</v>
      </c>
      <c r="H126" s="191">
        <v>400</v>
      </c>
      <c r="I126" s="191">
        <v>600</v>
      </c>
      <c r="J126" s="191">
        <v>800</v>
      </c>
      <c r="K126" s="191">
        <v>1000</v>
      </c>
      <c r="L126" s="191">
        <v>300</v>
      </c>
      <c r="M126" s="179" t="s">
        <v>427</v>
      </c>
      <c r="N126" s="227">
        <v>300</v>
      </c>
      <c r="O126" s="191">
        <v>400</v>
      </c>
      <c r="P126" s="228">
        <v>40</v>
      </c>
      <c r="Q126" s="228">
        <v>0</v>
      </c>
      <c r="R126" s="228"/>
      <c r="S126" s="179" t="s">
        <v>403</v>
      </c>
      <c r="T126" s="229"/>
      <c r="U126" s="185">
        <v>100</v>
      </c>
      <c r="V126" s="185">
        <v>354.54545454545456</v>
      </c>
      <c r="W126" s="181">
        <v>440</v>
      </c>
      <c r="Y126" s="183">
        <v>300</v>
      </c>
    </row>
    <row r="127" spans="1:28" s="183" customFormat="1" ht="15.75" x14ac:dyDescent="0.25">
      <c r="A127" s="126" t="s">
        <v>260</v>
      </c>
      <c r="B127" s="129" t="s">
        <v>271</v>
      </c>
      <c r="C127" s="126" t="s">
        <v>140</v>
      </c>
      <c r="D127" s="126">
        <v>210</v>
      </c>
      <c r="E127" s="126">
        <v>200</v>
      </c>
      <c r="F127" s="191">
        <v>750</v>
      </c>
      <c r="G127" s="191">
        <v>225</v>
      </c>
      <c r="H127" s="191">
        <v>300</v>
      </c>
      <c r="I127" s="191">
        <v>450</v>
      </c>
      <c r="J127" s="191">
        <v>600</v>
      </c>
      <c r="K127" s="191">
        <v>750</v>
      </c>
      <c r="L127" s="191">
        <v>225</v>
      </c>
      <c r="M127" s="179" t="s">
        <v>428</v>
      </c>
      <c r="N127" s="227">
        <v>225</v>
      </c>
      <c r="O127" s="191">
        <v>350</v>
      </c>
      <c r="P127" s="228">
        <v>46.666666666666664</v>
      </c>
      <c r="Q127" s="228">
        <v>0</v>
      </c>
      <c r="R127" s="228"/>
      <c r="S127" s="179" t="s">
        <v>462</v>
      </c>
      <c r="T127" s="229"/>
      <c r="U127" s="185">
        <v>100</v>
      </c>
      <c r="V127" s="185">
        <v>275</v>
      </c>
      <c r="W127" s="181">
        <v>400</v>
      </c>
      <c r="X127" s="183">
        <v>250</v>
      </c>
      <c r="Y127" s="183">
        <v>270</v>
      </c>
      <c r="Z127" s="183">
        <v>480</v>
      </c>
    </row>
    <row r="128" spans="1:28" s="183" customFormat="1" ht="15.75" x14ac:dyDescent="0.25">
      <c r="A128" s="126" t="s">
        <v>261</v>
      </c>
      <c r="B128" s="129" t="s">
        <v>478</v>
      </c>
      <c r="C128" s="126" t="s">
        <v>140</v>
      </c>
      <c r="D128" s="126">
        <v>250</v>
      </c>
      <c r="E128" s="126">
        <v>220</v>
      </c>
      <c r="F128" s="191">
        <v>1000</v>
      </c>
      <c r="G128" s="191">
        <v>300</v>
      </c>
      <c r="H128" s="191">
        <v>400</v>
      </c>
      <c r="I128" s="191">
        <v>600</v>
      </c>
      <c r="J128" s="191">
        <v>800</v>
      </c>
      <c r="K128" s="191">
        <v>1000</v>
      </c>
      <c r="L128" s="191">
        <v>300</v>
      </c>
      <c r="M128" s="179" t="s">
        <v>427</v>
      </c>
      <c r="N128" s="227">
        <v>300</v>
      </c>
      <c r="O128" s="191">
        <v>400</v>
      </c>
      <c r="P128" s="228">
        <v>40</v>
      </c>
      <c r="Q128" s="228">
        <v>0</v>
      </c>
      <c r="R128" s="228"/>
      <c r="S128" s="179" t="s">
        <v>403</v>
      </c>
      <c r="T128" s="229"/>
      <c r="U128" s="185">
        <v>100</v>
      </c>
      <c r="V128" s="185">
        <v>354.54545454545456</v>
      </c>
      <c r="W128" s="181">
        <v>440</v>
      </c>
      <c r="X128" s="183">
        <v>300</v>
      </c>
      <c r="Z128" s="183">
        <v>384</v>
      </c>
    </row>
    <row r="129" spans="1:26" s="183" customFormat="1" ht="15.75" x14ac:dyDescent="0.25">
      <c r="A129" s="122" t="s">
        <v>413</v>
      </c>
      <c r="B129" s="268" t="s">
        <v>386</v>
      </c>
      <c r="C129" s="126"/>
      <c r="D129" s="126"/>
      <c r="E129" s="126"/>
      <c r="F129" s="191"/>
      <c r="G129" s="191"/>
      <c r="H129" s="191"/>
      <c r="I129" s="191"/>
      <c r="J129" s="191"/>
      <c r="K129" s="191"/>
      <c r="L129" s="191"/>
      <c r="M129" s="179"/>
      <c r="N129" s="227"/>
      <c r="O129" s="191"/>
      <c r="P129" s="228"/>
      <c r="Q129" s="228"/>
      <c r="R129" s="228"/>
      <c r="S129" s="179"/>
      <c r="T129" s="232"/>
      <c r="U129" s="185"/>
      <c r="V129" s="186"/>
      <c r="W129" s="181"/>
    </row>
    <row r="130" spans="1:26" s="183" customFormat="1" ht="15.75" x14ac:dyDescent="0.25">
      <c r="A130" s="126" t="s">
        <v>258</v>
      </c>
      <c r="B130" s="129" t="s">
        <v>270</v>
      </c>
      <c r="C130" s="126" t="s">
        <v>140</v>
      </c>
      <c r="D130" s="126">
        <v>300</v>
      </c>
      <c r="E130" s="126">
        <v>270</v>
      </c>
      <c r="F130" s="191">
        <v>1500</v>
      </c>
      <c r="G130" s="191">
        <v>450</v>
      </c>
      <c r="H130" s="191">
        <v>600</v>
      </c>
      <c r="I130" s="191">
        <v>900</v>
      </c>
      <c r="J130" s="191">
        <v>1200</v>
      </c>
      <c r="K130" s="191">
        <v>1500</v>
      </c>
      <c r="L130" s="191">
        <v>450</v>
      </c>
      <c r="M130" s="179" t="s">
        <v>426</v>
      </c>
      <c r="N130" s="227">
        <v>350</v>
      </c>
      <c r="O130" s="191">
        <v>600</v>
      </c>
      <c r="P130" s="228">
        <v>40</v>
      </c>
      <c r="Q130" s="228">
        <v>0</v>
      </c>
      <c r="R130" s="228"/>
      <c r="S130" s="179" t="s">
        <v>463</v>
      </c>
      <c r="T130" s="231"/>
      <c r="U130" s="185">
        <v>100</v>
      </c>
      <c r="V130" s="185">
        <v>455.55555555555554</v>
      </c>
      <c r="W130" s="181">
        <v>594</v>
      </c>
      <c r="X130" s="183">
        <v>350</v>
      </c>
      <c r="Y130" s="183">
        <v>350</v>
      </c>
      <c r="Z130" s="183">
        <v>600</v>
      </c>
    </row>
    <row r="131" spans="1:26" s="183" customFormat="1" ht="15.75" x14ac:dyDescent="0.25">
      <c r="A131" s="126" t="s">
        <v>259</v>
      </c>
      <c r="B131" s="129" t="s">
        <v>359</v>
      </c>
      <c r="C131" s="126" t="s">
        <v>140</v>
      </c>
      <c r="D131" s="126">
        <v>0</v>
      </c>
      <c r="E131" s="126">
        <v>230</v>
      </c>
      <c r="F131" s="191">
        <v>1000</v>
      </c>
      <c r="G131" s="191">
        <v>300</v>
      </c>
      <c r="H131" s="191">
        <v>400</v>
      </c>
      <c r="I131" s="191">
        <v>600</v>
      </c>
      <c r="J131" s="191">
        <v>800</v>
      </c>
      <c r="K131" s="191">
        <v>1000</v>
      </c>
      <c r="L131" s="191">
        <v>300</v>
      </c>
      <c r="M131" s="179" t="s">
        <v>427</v>
      </c>
      <c r="N131" s="227">
        <v>300</v>
      </c>
      <c r="O131" s="191">
        <v>500</v>
      </c>
      <c r="P131" s="228">
        <v>50</v>
      </c>
      <c r="Q131" s="228">
        <v>0</v>
      </c>
      <c r="R131" s="228"/>
      <c r="S131" s="179" t="s">
        <v>464</v>
      </c>
      <c r="T131" s="229"/>
      <c r="U131" s="185">
        <v>100</v>
      </c>
      <c r="V131" s="185">
        <v>334.78260869565219</v>
      </c>
      <c r="W131" s="181">
        <v>506.00000000000006</v>
      </c>
      <c r="Y131" s="183">
        <v>300</v>
      </c>
    </row>
    <row r="132" spans="1:26" s="183" customFormat="1" ht="25.5" x14ac:dyDescent="0.25">
      <c r="A132" s="126" t="s">
        <v>260</v>
      </c>
      <c r="B132" s="129" t="s">
        <v>271</v>
      </c>
      <c r="C132" s="126" t="s">
        <v>140</v>
      </c>
      <c r="D132" s="126">
        <v>210</v>
      </c>
      <c r="E132" s="126">
        <v>200</v>
      </c>
      <c r="F132" s="191">
        <v>1000</v>
      </c>
      <c r="G132" s="191">
        <v>300</v>
      </c>
      <c r="H132" s="191">
        <v>400</v>
      </c>
      <c r="I132" s="191">
        <v>600</v>
      </c>
      <c r="J132" s="191">
        <v>800</v>
      </c>
      <c r="K132" s="191">
        <v>1000</v>
      </c>
      <c r="L132" s="191">
        <v>300</v>
      </c>
      <c r="M132" s="179" t="s">
        <v>427</v>
      </c>
      <c r="N132" s="227">
        <v>300</v>
      </c>
      <c r="O132" s="191">
        <v>420</v>
      </c>
      <c r="P132" s="228">
        <v>42</v>
      </c>
      <c r="Q132" s="228">
        <v>0</v>
      </c>
      <c r="R132" s="228"/>
      <c r="S132" s="179" t="s">
        <v>465</v>
      </c>
      <c r="T132" s="229"/>
      <c r="U132" s="185">
        <v>100</v>
      </c>
      <c r="V132" s="185">
        <v>400</v>
      </c>
      <c r="W132" s="181">
        <v>440.00000000000006</v>
      </c>
      <c r="X132" s="183">
        <v>250</v>
      </c>
      <c r="Y132" s="183">
        <v>270</v>
      </c>
      <c r="Z132" s="183">
        <v>480</v>
      </c>
    </row>
    <row r="133" spans="1:26" s="183" customFormat="1" ht="15.75" x14ac:dyDescent="0.25">
      <c r="A133" s="126" t="s">
        <v>261</v>
      </c>
      <c r="B133" s="129" t="s">
        <v>478</v>
      </c>
      <c r="C133" s="126" t="s">
        <v>140</v>
      </c>
      <c r="D133" s="126">
        <v>250</v>
      </c>
      <c r="E133" s="126">
        <v>230</v>
      </c>
      <c r="F133" s="191">
        <v>1000</v>
      </c>
      <c r="G133" s="191">
        <v>300</v>
      </c>
      <c r="H133" s="191">
        <v>400</v>
      </c>
      <c r="I133" s="191">
        <v>600</v>
      </c>
      <c r="J133" s="191">
        <v>800</v>
      </c>
      <c r="K133" s="191">
        <v>1000</v>
      </c>
      <c r="L133" s="191">
        <v>300</v>
      </c>
      <c r="M133" s="179" t="s">
        <v>427</v>
      </c>
      <c r="N133" s="227">
        <v>300</v>
      </c>
      <c r="O133" s="191">
        <v>500</v>
      </c>
      <c r="P133" s="228">
        <v>50</v>
      </c>
      <c r="Q133" s="228">
        <v>0</v>
      </c>
      <c r="R133" s="228"/>
      <c r="S133" s="179" t="s">
        <v>464</v>
      </c>
      <c r="T133" s="229"/>
      <c r="U133" s="185">
        <v>100</v>
      </c>
      <c r="V133" s="185">
        <v>334.78260869565219</v>
      </c>
      <c r="W133" s="181">
        <v>506.00000000000006</v>
      </c>
      <c r="X133" s="183">
        <v>300</v>
      </c>
      <c r="Z133" s="183">
        <v>384</v>
      </c>
    </row>
    <row r="134" spans="1:26" s="183" customFormat="1" ht="15.75" x14ac:dyDescent="0.25">
      <c r="A134" s="122" t="s">
        <v>513</v>
      </c>
      <c r="B134" s="268" t="s">
        <v>431</v>
      </c>
      <c r="C134" s="126"/>
      <c r="D134" s="126"/>
      <c r="E134" s="126"/>
      <c r="F134" s="191"/>
      <c r="G134" s="191"/>
      <c r="H134" s="191"/>
      <c r="I134" s="191"/>
      <c r="J134" s="191"/>
      <c r="K134" s="191"/>
      <c r="L134" s="191"/>
      <c r="M134" s="179"/>
      <c r="N134" s="227"/>
      <c r="O134" s="191"/>
      <c r="P134" s="228"/>
      <c r="Q134" s="228"/>
      <c r="R134" s="228"/>
      <c r="S134" s="179"/>
      <c r="T134" s="232"/>
      <c r="U134" s="185"/>
      <c r="V134" s="186"/>
      <c r="W134" s="181"/>
    </row>
    <row r="135" spans="1:26" s="183" customFormat="1" ht="15.75" x14ac:dyDescent="0.25">
      <c r="A135" s="126" t="s">
        <v>258</v>
      </c>
      <c r="B135" s="129" t="s">
        <v>270</v>
      </c>
      <c r="C135" s="126" t="s">
        <v>140</v>
      </c>
      <c r="D135" s="126">
        <v>0</v>
      </c>
      <c r="E135" s="126">
        <v>160</v>
      </c>
      <c r="F135" s="191">
        <v>1000</v>
      </c>
      <c r="G135" s="191">
        <v>300</v>
      </c>
      <c r="H135" s="191">
        <v>400</v>
      </c>
      <c r="I135" s="191">
        <v>600</v>
      </c>
      <c r="J135" s="191">
        <v>800</v>
      </c>
      <c r="K135" s="191">
        <v>1000</v>
      </c>
      <c r="L135" s="191">
        <v>300</v>
      </c>
      <c r="M135" s="179" t="s">
        <v>427</v>
      </c>
      <c r="N135" s="227">
        <v>350</v>
      </c>
      <c r="O135" s="191">
        <v>300</v>
      </c>
      <c r="P135" s="228">
        <v>30</v>
      </c>
      <c r="Q135" s="228">
        <v>0</v>
      </c>
      <c r="R135" s="228"/>
      <c r="S135" s="179" t="s">
        <v>427</v>
      </c>
      <c r="T135" s="231"/>
      <c r="U135" s="185">
        <v>100</v>
      </c>
      <c r="V135" s="185">
        <v>525</v>
      </c>
      <c r="W135" s="181">
        <v>352</v>
      </c>
      <c r="X135" s="183">
        <v>350</v>
      </c>
      <c r="Y135" s="183">
        <v>350</v>
      </c>
      <c r="Z135" s="183">
        <v>600</v>
      </c>
    </row>
    <row r="136" spans="1:26" s="183" customFormat="1" ht="15.75" x14ac:dyDescent="0.25">
      <c r="A136" s="126" t="s">
        <v>259</v>
      </c>
      <c r="B136" s="129" t="s">
        <v>359</v>
      </c>
      <c r="C136" s="126" t="s">
        <v>140</v>
      </c>
      <c r="D136" s="126">
        <v>0</v>
      </c>
      <c r="E136" s="126">
        <v>140</v>
      </c>
      <c r="F136" s="191">
        <v>1000</v>
      </c>
      <c r="G136" s="191">
        <v>300</v>
      </c>
      <c r="H136" s="191">
        <v>400</v>
      </c>
      <c r="I136" s="191">
        <v>600</v>
      </c>
      <c r="J136" s="191">
        <v>800</v>
      </c>
      <c r="K136" s="191">
        <v>1000</v>
      </c>
      <c r="L136" s="191">
        <v>300</v>
      </c>
      <c r="M136" s="179" t="s">
        <v>427</v>
      </c>
      <c r="N136" s="227">
        <v>300</v>
      </c>
      <c r="O136" s="191">
        <v>270</v>
      </c>
      <c r="P136" s="228">
        <v>27</v>
      </c>
      <c r="Q136" s="228">
        <v>0</v>
      </c>
      <c r="R136" s="228"/>
      <c r="S136" s="179" t="s">
        <v>466</v>
      </c>
      <c r="T136" s="229"/>
      <c r="U136" s="185">
        <v>100</v>
      </c>
      <c r="V136" s="185">
        <v>614.28571428571433</v>
      </c>
      <c r="W136" s="181">
        <v>308</v>
      </c>
      <c r="Y136" s="183">
        <v>300</v>
      </c>
    </row>
    <row r="137" spans="1:26" s="183" customFormat="1" ht="15.75" x14ac:dyDescent="0.25">
      <c r="A137" s="126" t="s">
        <v>260</v>
      </c>
      <c r="B137" s="129" t="s">
        <v>271</v>
      </c>
      <c r="C137" s="126" t="s">
        <v>140</v>
      </c>
      <c r="D137" s="126">
        <v>0</v>
      </c>
      <c r="E137" s="126">
        <v>120</v>
      </c>
      <c r="F137" s="191">
        <v>750</v>
      </c>
      <c r="G137" s="191">
        <v>225</v>
      </c>
      <c r="H137" s="191">
        <v>300</v>
      </c>
      <c r="I137" s="191">
        <v>450</v>
      </c>
      <c r="J137" s="191">
        <v>600</v>
      </c>
      <c r="K137" s="191">
        <v>750</v>
      </c>
      <c r="L137" s="191">
        <v>225</v>
      </c>
      <c r="M137" s="179" t="s">
        <v>428</v>
      </c>
      <c r="N137" s="227">
        <v>225</v>
      </c>
      <c r="O137" s="191">
        <v>200</v>
      </c>
      <c r="P137" s="228">
        <v>26.666666666666668</v>
      </c>
      <c r="Q137" s="228">
        <v>0</v>
      </c>
      <c r="R137" s="228"/>
      <c r="S137" s="179" t="s">
        <v>466</v>
      </c>
      <c r="T137" s="229"/>
      <c r="U137" s="185">
        <v>100</v>
      </c>
      <c r="V137" s="185">
        <v>525</v>
      </c>
      <c r="W137" s="181">
        <v>264</v>
      </c>
      <c r="X137" s="183">
        <v>250</v>
      </c>
      <c r="Y137" s="183">
        <v>270</v>
      </c>
      <c r="Z137" s="183">
        <v>480</v>
      </c>
    </row>
    <row r="138" spans="1:26" s="183" customFormat="1" ht="15.75" x14ac:dyDescent="0.25">
      <c r="A138" s="126" t="s">
        <v>261</v>
      </c>
      <c r="B138" s="129" t="s">
        <v>272</v>
      </c>
      <c r="C138" s="126" t="s">
        <v>140</v>
      </c>
      <c r="D138" s="126">
        <v>0</v>
      </c>
      <c r="E138" s="126">
        <v>140</v>
      </c>
      <c r="F138" s="191">
        <v>1000</v>
      </c>
      <c r="G138" s="191">
        <v>300</v>
      </c>
      <c r="H138" s="191">
        <v>400</v>
      </c>
      <c r="I138" s="191">
        <v>600</v>
      </c>
      <c r="J138" s="191">
        <v>800</v>
      </c>
      <c r="K138" s="191">
        <v>1000</v>
      </c>
      <c r="L138" s="191">
        <v>300</v>
      </c>
      <c r="M138" s="179" t="s">
        <v>427</v>
      </c>
      <c r="N138" s="227">
        <v>300</v>
      </c>
      <c r="O138" s="191">
        <v>270</v>
      </c>
      <c r="P138" s="228">
        <v>27</v>
      </c>
      <c r="Q138" s="228">
        <v>0</v>
      </c>
      <c r="R138" s="228"/>
      <c r="S138" s="179" t="s">
        <v>466</v>
      </c>
      <c r="T138" s="229"/>
      <c r="U138" s="185">
        <v>100</v>
      </c>
      <c r="V138" s="185">
        <v>614.28571428571433</v>
      </c>
      <c r="W138" s="181">
        <v>308</v>
      </c>
      <c r="X138" s="183">
        <v>300</v>
      </c>
      <c r="Z138" s="183">
        <v>384</v>
      </c>
    </row>
    <row r="139" spans="1:26" s="184" customFormat="1" ht="73.5" customHeight="1" x14ac:dyDescent="0.25">
      <c r="A139" s="297">
        <v>7</v>
      </c>
      <c r="B139" s="271" t="s">
        <v>529</v>
      </c>
      <c r="C139" s="126"/>
      <c r="D139" s="272"/>
      <c r="E139" s="272"/>
      <c r="F139" s="272"/>
      <c r="G139" s="272"/>
      <c r="H139" s="272"/>
      <c r="I139" s="272"/>
      <c r="J139" s="272"/>
      <c r="K139" s="272"/>
      <c r="L139" s="272"/>
      <c r="M139" s="273"/>
      <c r="N139" s="304"/>
      <c r="O139" s="250"/>
      <c r="P139" s="252"/>
      <c r="Q139" s="252"/>
      <c r="R139" s="252"/>
      <c r="S139" s="251"/>
      <c r="T139" s="239"/>
      <c r="U139" s="188"/>
      <c r="V139" s="188"/>
      <c r="W139" s="181"/>
    </row>
    <row r="140" spans="1:26" s="183" customFormat="1" ht="15.75" x14ac:dyDescent="0.25">
      <c r="A140" s="126" t="s">
        <v>216</v>
      </c>
      <c r="B140" s="129" t="s">
        <v>211</v>
      </c>
      <c r="C140" s="126" t="s">
        <v>140</v>
      </c>
      <c r="D140" s="126">
        <v>0</v>
      </c>
      <c r="E140" s="126">
        <v>160</v>
      </c>
      <c r="F140" s="191">
        <v>1000</v>
      </c>
      <c r="G140" s="191">
        <v>300</v>
      </c>
      <c r="H140" s="191">
        <v>400</v>
      </c>
      <c r="I140" s="191">
        <v>600</v>
      </c>
      <c r="J140" s="191">
        <v>800</v>
      </c>
      <c r="K140" s="191">
        <v>1000</v>
      </c>
      <c r="L140" s="191">
        <v>300</v>
      </c>
      <c r="M140" s="179" t="s">
        <v>427</v>
      </c>
      <c r="N140" s="227">
        <v>300</v>
      </c>
      <c r="O140" s="191">
        <v>300</v>
      </c>
      <c r="P140" s="228">
        <v>30</v>
      </c>
      <c r="Q140" s="228">
        <v>0</v>
      </c>
      <c r="R140" s="228"/>
      <c r="S140" s="179" t="s">
        <v>427</v>
      </c>
      <c r="T140" s="229"/>
      <c r="U140" s="185">
        <v>100</v>
      </c>
      <c r="V140" s="185">
        <v>525</v>
      </c>
      <c r="W140" s="181">
        <v>352</v>
      </c>
    </row>
    <row r="141" spans="1:26" s="183" customFormat="1" ht="15.75" x14ac:dyDescent="0.25">
      <c r="A141" s="126" t="s">
        <v>220</v>
      </c>
      <c r="B141" s="129" t="s">
        <v>212</v>
      </c>
      <c r="C141" s="126" t="s">
        <v>140</v>
      </c>
      <c r="D141" s="126">
        <v>0</v>
      </c>
      <c r="E141" s="126">
        <v>140</v>
      </c>
      <c r="F141" s="191">
        <v>1000</v>
      </c>
      <c r="G141" s="191">
        <v>300</v>
      </c>
      <c r="H141" s="191">
        <v>400</v>
      </c>
      <c r="I141" s="191">
        <v>600</v>
      </c>
      <c r="J141" s="191">
        <v>800</v>
      </c>
      <c r="K141" s="191">
        <v>1000</v>
      </c>
      <c r="L141" s="191">
        <v>300</v>
      </c>
      <c r="M141" s="179" t="s">
        <v>427</v>
      </c>
      <c r="N141" s="227">
        <v>270</v>
      </c>
      <c r="O141" s="191">
        <v>270</v>
      </c>
      <c r="P141" s="228">
        <v>27</v>
      </c>
      <c r="Q141" s="228">
        <v>0</v>
      </c>
      <c r="R141" s="228"/>
      <c r="S141" s="179" t="s">
        <v>466</v>
      </c>
      <c r="T141" s="231"/>
      <c r="U141" s="185">
        <v>100</v>
      </c>
      <c r="V141" s="185">
        <v>614.28571428571433</v>
      </c>
      <c r="W141" s="181">
        <v>308</v>
      </c>
    </row>
    <row r="142" spans="1:26" s="183" customFormat="1" ht="15.75" x14ac:dyDescent="0.25">
      <c r="A142" s="126" t="s">
        <v>514</v>
      </c>
      <c r="B142" s="129" t="s">
        <v>233</v>
      </c>
      <c r="C142" s="126" t="s">
        <v>140</v>
      </c>
      <c r="D142" s="126">
        <v>0</v>
      </c>
      <c r="E142" s="126">
        <v>120</v>
      </c>
      <c r="F142" s="191">
        <v>750</v>
      </c>
      <c r="G142" s="191">
        <v>225</v>
      </c>
      <c r="H142" s="191">
        <v>300</v>
      </c>
      <c r="I142" s="191">
        <v>450</v>
      </c>
      <c r="J142" s="191">
        <v>600</v>
      </c>
      <c r="K142" s="191">
        <v>750</v>
      </c>
      <c r="L142" s="191">
        <v>225</v>
      </c>
      <c r="M142" s="179" t="s">
        <v>428</v>
      </c>
      <c r="N142" s="227">
        <v>225</v>
      </c>
      <c r="O142" s="191">
        <v>200</v>
      </c>
      <c r="P142" s="228">
        <v>26.666666666666668</v>
      </c>
      <c r="Q142" s="228">
        <v>0</v>
      </c>
      <c r="R142" s="228"/>
      <c r="S142" s="179" t="s">
        <v>467</v>
      </c>
      <c r="T142" s="229"/>
      <c r="U142" s="185">
        <v>100</v>
      </c>
      <c r="V142" s="185">
        <v>525</v>
      </c>
      <c r="W142" s="181">
        <v>264</v>
      </c>
    </row>
    <row r="143" spans="1:26" s="183" customFormat="1" ht="65.25" hidden="1" customHeight="1" x14ac:dyDescent="0.25">
      <c r="A143" s="314">
        <v>8</v>
      </c>
      <c r="B143" s="321" t="s">
        <v>557</v>
      </c>
      <c r="C143" s="322"/>
      <c r="D143" s="323"/>
      <c r="E143" s="323"/>
      <c r="F143" s="323"/>
      <c r="G143" s="323"/>
      <c r="H143" s="323"/>
      <c r="I143" s="323"/>
      <c r="J143" s="323"/>
      <c r="K143" s="323"/>
      <c r="L143" s="323"/>
      <c r="M143" s="324"/>
      <c r="N143" s="325"/>
      <c r="O143" s="326"/>
      <c r="P143" s="327"/>
      <c r="Q143" s="327"/>
      <c r="R143" s="327"/>
      <c r="S143" s="105"/>
      <c r="T143" s="255"/>
      <c r="U143" s="186"/>
      <c r="V143" s="186"/>
      <c r="W143" s="181"/>
    </row>
    <row r="144" spans="1:26" s="183" customFormat="1" ht="25.5" hidden="1" x14ac:dyDescent="0.25">
      <c r="A144" s="322" t="s">
        <v>515</v>
      </c>
      <c r="B144" s="277" t="s">
        <v>360</v>
      </c>
      <c r="C144" s="322" t="s">
        <v>140</v>
      </c>
      <c r="D144" s="322">
        <v>0</v>
      </c>
      <c r="E144" s="322">
        <v>150</v>
      </c>
      <c r="F144" s="328">
        <v>225</v>
      </c>
      <c r="G144" s="328">
        <v>225</v>
      </c>
      <c r="H144" s="328">
        <v>225</v>
      </c>
      <c r="I144" s="328">
        <v>225</v>
      </c>
      <c r="J144" s="328">
        <v>225</v>
      </c>
      <c r="K144" s="328">
        <v>225</v>
      </c>
      <c r="L144" s="328">
        <v>225</v>
      </c>
      <c r="M144" s="329" t="s">
        <v>408</v>
      </c>
      <c r="N144" s="330">
        <v>200</v>
      </c>
      <c r="O144" s="328">
        <v>225</v>
      </c>
      <c r="P144" s="331">
        <v>88.888888888888886</v>
      </c>
      <c r="Q144" s="331">
        <v>0</v>
      </c>
      <c r="R144" s="331"/>
      <c r="S144" s="179" t="s">
        <v>468</v>
      </c>
      <c r="T144" s="234"/>
      <c r="U144" s="186"/>
      <c r="V144" s="186"/>
      <c r="W144" s="181"/>
    </row>
    <row r="145" spans="1:23" s="183" customFormat="1" ht="25.5" hidden="1" x14ac:dyDescent="0.25">
      <c r="A145" s="322" t="s">
        <v>516</v>
      </c>
      <c r="B145" s="332" t="s">
        <v>410</v>
      </c>
      <c r="C145" s="322" t="s">
        <v>140</v>
      </c>
      <c r="D145" s="322">
        <v>0</v>
      </c>
      <c r="E145" s="322">
        <v>150</v>
      </c>
      <c r="F145" s="328">
        <v>150</v>
      </c>
      <c r="G145" s="328">
        <v>150</v>
      </c>
      <c r="H145" s="328">
        <v>150</v>
      </c>
      <c r="I145" s="328">
        <v>150</v>
      </c>
      <c r="J145" s="328">
        <v>150</v>
      </c>
      <c r="K145" s="328">
        <v>150</v>
      </c>
      <c r="L145" s="328">
        <v>150</v>
      </c>
      <c r="M145" s="329" t="s">
        <v>408</v>
      </c>
      <c r="N145" s="330">
        <v>150</v>
      </c>
      <c r="O145" s="328">
        <v>150</v>
      </c>
      <c r="P145" s="331">
        <v>100</v>
      </c>
      <c r="Q145" s="331">
        <v>0</v>
      </c>
      <c r="R145" s="331"/>
      <c r="S145" s="179" t="s">
        <v>408</v>
      </c>
      <c r="T145" s="234"/>
      <c r="U145" s="186"/>
      <c r="V145" s="186"/>
      <c r="W145" s="181"/>
    </row>
    <row r="146" spans="1:23" s="183" customFormat="1" ht="25.5" hidden="1" x14ac:dyDescent="0.25">
      <c r="A146" s="326" t="s">
        <v>517</v>
      </c>
      <c r="B146" s="333" t="s">
        <v>551</v>
      </c>
      <c r="C146" s="322" t="s">
        <v>545</v>
      </c>
      <c r="D146" s="322">
        <v>0</v>
      </c>
      <c r="E146" s="322">
        <v>15</v>
      </c>
      <c r="F146" s="328">
        <v>40</v>
      </c>
      <c r="G146" s="328">
        <v>30</v>
      </c>
      <c r="H146" s="328">
        <v>30</v>
      </c>
      <c r="I146" s="328">
        <v>30</v>
      </c>
      <c r="J146" s="328">
        <v>30</v>
      </c>
      <c r="K146" s="328">
        <v>30</v>
      </c>
      <c r="L146" s="328">
        <v>30</v>
      </c>
      <c r="M146" s="329" t="s">
        <v>420</v>
      </c>
      <c r="N146" s="330">
        <v>30</v>
      </c>
      <c r="O146" s="328">
        <v>30</v>
      </c>
      <c r="P146" s="331">
        <v>75</v>
      </c>
      <c r="Q146" s="331">
        <v>0</v>
      </c>
      <c r="R146" s="331"/>
      <c r="S146" s="179" t="s">
        <v>420</v>
      </c>
      <c r="T146" s="229"/>
      <c r="U146" s="186"/>
      <c r="V146" s="186"/>
      <c r="W146" s="181"/>
    </row>
    <row r="147" spans="1:23" s="183" customFormat="1" ht="15.75" hidden="1" x14ac:dyDescent="0.25">
      <c r="A147" s="326">
        <v>8.4</v>
      </c>
      <c r="B147" s="333" t="s">
        <v>552</v>
      </c>
      <c r="C147" s="322" t="s">
        <v>545</v>
      </c>
      <c r="D147" s="334"/>
      <c r="E147" s="334"/>
      <c r="F147" s="335"/>
      <c r="G147" s="335"/>
      <c r="H147" s="335"/>
      <c r="I147" s="335"/>
      <c r="J147" s="335"/>
      <c r="K147" s="335"/>
      <c r="L147" s="335"/>
      <c r="M147" s="336"/>
      <c r="N147" s="330"/>
      <c r="O147" s="328">
        <v>20</v>
      </c>
      <c r="P147" s="331"/>
      <c r="Q147" s="331"/>
      <c r="R147" s="331"/>
      <c r="S147" s="179"/>
      <c r="T147" s="229"/>
      <c r="U147" s="186"/>
      <c r="V147" s="186"/>
      <c r="W147" s="181"/>
    </row>
    <row r="148" spans="1:23" s="202" customFormat="1" ht="60.75" customHeight="1" x14ac:dyDescent="0.25">
      <c r="A148" s="297">
        <v>8</v>
      </c>
      <c r="B148" s="271" t="s">
        <v>565</v>
      </c>
      <c r="C148" s="126"/>
      <c r="D148" s="272"/>
      <c r="E148" s="272"/>
      <c r="F148" s="272"/>
      <c r="G148" s="272"/>
      <c r="H148" s="272"/>
      <c r="I148" s="272"/>
      <c r="J148" s="272"/>
      <c r="K148" s="272"/>
      <c r="L148" s="272"/>
      <c r="M148" s="273"/>
      <c r="N148" s="304"/>
      <c r="O148" s="250"/>
      <c r="P148" s="252"/>
      <c r="Q148" s="252"/>
      <c r="R148" s="252"/>
      <c r="S148" s="251"/>
      <c r="T148" s="239"/>
      <c r="U148" s="187"/>
      <c r="V148" s="187"/>
      <c r="W148" s="181"/>
    </row>
    <row r="149" spans="1:23" s="183" customFormat="1" ht="39" customHeight="1" x14ac:dyDescent="0.25">
      <c r="A149" s="126" t="s">
        <v>515</v>
      </c>
      <c r="B149" s="129" t="s">
        <v>564</v>
      </c>
      <c r="C149" s="126" t="s">
        <v>140</v>
      </c>
      <c r="D149" s="126"/>
      <c r="E149" s="126">
        <v>150</v>
      </c>
      <c r="F149" s="191">
        <v>150</v>
      </c>
      <c r="G149" s="191">
        <v>150</v>
      </c>
      <c r="H149" s="191">
        <v>150</v>
      </c>
      <c r="I149" s="191">
        <v>150</v>
      </c>
      <c r="J149" s="191">
        <v>0</v>
      </c>
      <c r="K149" s="191">
        <v>150</v>
      </c>
      <c r="L149" s="191">
        <v>150</v>
      </c>
      <c r="M149" s="179">
        <v>150</v>
      </c>
      <c r="N149" s="227">
        <v>150</v>
      </c>
      <c r="O149" s="191">
        <v>150</v>
      </c>
      <c r="P149" s="228">
        <v>150</v>
      </c>
      <c r="Q149" s="228">
        <v>150</v>
      </c>
      <c r="R149" s="228"/>
      <c r="S149" s="179" t="s">
        <v>429</v>
      </c>
      <c r="T149" s="234"/>
      <c r="U149" s="186"/>
      <c r="V149" s="186"/>
      <c r="W149" s="181"/>
    </row>
    <row r="150" spans="1:23" s="183" customFormat="1" ht="39" customHeight="1" x14ac:dyDescent="0.25">
      <c r="A150" s="126" t="s">
        <v>516</v>
      </c>
      <c r="B150" s="129" t="s">
        <v>363</v>
      </c>
      <c r="C150" s="126" t="s">
        <v>140</v>
      </c>
      <c r="D150" s="126"/>
      <c r="E150" s="126"/>
      <c r="F150" s="191">
        <v>225</v>
      </c>
      <c r="G150" s="191">
        <v>225</v>
      </c>
      <c r="H150" s="191">
        <v>225</v>
      </c>
      <c r="I150" s="191">
        <v>225</v>
      </c>
      <c r="J150" s="191">
        <v>0</v>
      </c>
      <c r="K150" s="191">
        <v>0</v>
      </c>
      <c r="L150" s="191">
        <v>225</v>
      </c>
      <c r="M150" s="179">
        <v>225</v>
      </c>
      <c r="N150" s="227">
        <v>225</v>
      </c>
      <c r="O150" s="191">
        <v>225</v>
      </c>
      <c r="P150" s="228">
        <v>225</v>
      </c>
      <c r="Q150" s="228">
        <v>225</v>
      </c>
      <c r="R150" s="228"/>
      <c r="S150" s="179" t="s">
        <v>408</v>
      </c>
      <c r="T150" s="234"/>
      <c r="U150" s="186"/>
      <c r="V150" s="186"/>
      <c r="W150" s="181"/>
    </row>
    <row r="151" spans="1:23" s="183" customFormat="1" ht="39" customHeight="1" x14ac:dyDescent="0.25">
      <c r="A151" s="126" t="s">
        <v>517</v>
      </c>
      <c r="B151" s="56" t="s">
        <v>553</v>
      </c>
      <c r="C151" s="126" t="s">
        <v>545</v>
      </c>
      <c r="D151" s="126"/>
      <c r="E151" s="126">
        <v>15</v>
      </c>
      <c r="F151" s="191">
        <v>40</v>
      </c>
      <c r="G151" s="191">
        <v>30</v>
      </c>
      <c r="H151" s="191">
        <v>30</v>
      </c>
      <c r="I151" s="191">
        <v>30</v>
      </c>
      <c r="J151" s="191">
        <v>0</v>
      </c>
      <c r="K151" s="191">
        <v>15</v>
      </c>
      <c r="L151" s="191">
        <v>40</v>
      </c>
      <c r="M151" s="179">
        <v>30</v>
      </c>
      <c r="N151" s="227">
        <v>30</v>
      </c>
      <c r="O151" s="191">
        <v>30</v>
      </c>
      <c r="P151" s="228">
        <v>30</v>
      </c>
      <c r="Q151" s="228">
        <v>30</v>
      </c>
      <c r="R151" s="228"/>
      <c r="S151" s="179" t="s">
        <v>420</v>
      </c>
      <c r="T151" s="256"/>
      <c r="U151" s="186"/>
      <c r="V151" s="186"/>
      <c r="W151" s="181"/>
    </row>
    <row r="152" spans="1:23" s="183" customFormat="1" ht="27" customHeight="1" x14ac:dyDescent="0.25">
      <c r="A152" s="126" t="s">
        <v>560</v>
      </c>
      <c r="B152" s="56" t="s">
        <v>554</v>
      </c>
      <c r="C152" s="126" t="s">
        <v>545</v>
      </c>
      <c r="D152" s="126"/>
      <c r="E152" s="126"/>
      <c r="F152" s="191"/>
      <c r="G152" s="191"/>
      <c r="H152" s="191"/>
      <c r="I152" s="191"/>
      <c r="J152" s="191"/>
      <c r="K152" s="191"/>
      <c r="L152" s="191"/>
      <c r="M152" s="179"/>
      <c r="N152" s="227"/>
      <c r="O152" s="191">
        <v>20</v>
      </c>
      <c r="P152" s="228"/>
      <c r="Q152" s="228"/>
      <c r="R152" s="228"/>
      <c r="S152" s="179"/>
      <c r="T152" s="256"/>
      <c r="U152" s="186"/>
      <c r="V152" s="186"/>
      <c r="W152" s="181"/>
    </row>
    <row r="153" spans="1:23" s="202" customFormat="1" ht="60.75" customHeight="1" x14ac:dyDescent="0.25">
      <c r="A153" s="297">
        <v>9</v>
      </c>
      <c r="B153" s="153" t="s">
        <v>555</v>
      </c>
      <c r="C153" s="126" t="s">
        <v>545</v>
      </c>
      <c r="D153" s="126">
        <v>0</v>
      </c>
      <c r="E153" s="126">
        <v>0</v>
      </c>
      <c r="F153" s="191">
        <v>0</v>
      </c>
      <c r="G153" s="191">
        <v>20</v>
      </c>
      <c r="H153" s="191">
        <v>20</v>
      </c>
      <c r="I153" s="191">
        <v>20</v>
      </c>
      <c r="J153" s="191">
        <v>20</v>
      </c>
      <c r="K153" s="191">
        <v>20</v>
      </c>
      <c r="L153" s="191">
        <v>20</v>
      </c>
      <c r="M153" s="179" t="s">
        <v>409</v>
      </c>
      <c r="N153" s="227">
        <v>20</v>
      </c>
      <c r="O153" s="191">
        <v>10</v>
      </c>
      <c r="P153" s="228">
        <v>0</v>
      </c>
      <c r="Q153" s="228">
        <v>0</v>
      </c>
      <c r="R153" s="228"/>
      <c r="S153" s="179" t="s">
        <v>409</v>
      </c>
      <c r="T153" s="256"/>
      <c r="U153" s="187"/>
      <c r="V153" s="187"/>
      <c r="W153" s="181"/>
    </row>
    <row r="154" spans="1:23" s="183" customFormat="1" ht="96" customHeight="1" x14ac:dyDescent="0.25">
      <c r="A154" s="297">
        <v>10</v>
      </c>
      <c r="B154" s="153" t="s">
        <v>558</v>
      </c>
      <c r="C154" s="126" t="s">
        <v>545</v>
      </c>
      <c r="D154" s="126">
        <v>0</v>
      </c>
      <c r="E154" s="126">
        <v>15</v>
      </c>
      <c r="F154" s="191">
        <v>40</v>
      </c>
      <c r="G154" s="191">
        <v>20</v>
      </c>
      <c r="H154" s="191">
        <v>20</v>
      </c>
      <c r="I154" s="191">
        <v>20</v>
      </c>
      <c r="J154" s="191">
        <v>20</v>
      </c>
      <c r="K154" s="191">
        <v>20</v>
      </c>
      <c r="L154" s="191">
        <v>20</v>
      </c>
      <c r="M154" s="179" t="s">
        <v>409</v>
      </c>
      <c r="N154" s="227">
        <v>20</v>
      </c>
      <c r="O154" s="191">
        <v>10</v>
      </c>
      <c r="P154" s="228">
        <v>50</v>
      </c>
      <c r="Q154" s="228">
        <v>0</v>
      </c>
      <c r="R154" s="228"/>
      <c r="S154" s="179" t="s">
        <v>409</v>
      </c>
      <c r="T154" s="256"/>
      <c r="U154" s="186"/>
      <c r="V154" s="186"/>
      <c r="W154" s="181"/>
    </row>
    <row r="155" spans="1:23" s="183" customFormat="1" ht="60.75" customHeight="1" x14ac:dyDescent="0.25">
      <c r="A155" s="297">
        <v>11</v>
      </c>
      <c r="B155" s="313" t="s">
        <v>542</v>
      </c>
      <c r="C155" s="126" t="s">
        <v>199</v>
      </c>
      <c r="D155" s="289"/>
      <c r="E155" s="289"/>
      <c r="F155" s="290"/>
      <c r="G155" s="290"/>
      <c r="H155" s="290"/>
      <c r="I155" s="290"/>
      <c r="J155" s="290"/>
      <c r="K155" s="290"/>
      <c r="L155" s="290"/>
      <c r="M155" s="291"/>
      <c r="N155" s="293"/>
      <c r="O155" s="191">
        <v>300</v>
      </c>
      <c r="P155" s="294"/>
      <c r="Q155" s="294"/>
      <c r="R155" s="295"/>
      <c r="S155" s="287"/>
      <c r="T155" s="256"/>
      <c r="U155" s="186"/>
      <c r="V155" s="186"/>
      <c r="W155" s="181"/>
    </row>
    <row r="156" spans="1:23" s="158" customFormat="1" ht="65.25" customHeight="1" x14ac:dyDescent="0.35">
      <c r="A156" s="297">
        <v>12</v>
      </c>
      <c r="B156" s="153" t="s">
        <v>416</v>
      </c>
      <c r="C156" s="340" t="s">
        <v>398</v>
      </c>
      <c r="D156" s="341"/>
      <c r="E156" s="341"/>
      <c r="F156" s="341"/>
      <c r="G156" s="341"/>
      <c r="H156" s="341"/>
      <c r="I156" s="341"/>
      <c r="J156" s="341"/>
      <c r="K156" s="341"/>
      <c r="L156" s="341"/>
      <c r="M156" s="341"/>
      <c r="N156" s="341"/>
      <c r="O156" s="341"/>
      <c r="P156" s="341"/>
      <c r="Q156" s="341"/>
      <c r="R156" s="342"/>
      <c r="S156" s="212"/>
      <c r="T156" s="188"/>
      <c r="U156" s="188"/>
      <c r="V156" s="184"/>
    </row>
    <row r="157" spans="1:23" s="125" customFormat="1" ht="55.5" customHeight="1" x14ac:dyDescent="0.3">
      <c r="A157" s="343" t="s">
        <v>534</v>
      </c>
      <c r="B157" s="343"/>
      <c r="C157" s="343"/>
      <c r="D157" s="343"/>
      <c r="E157" s="343"/>
      <c r="F157" s="343"/>
      <c r="G157" s="343"/>
      <c r="H157" s="343"/>
      <c r="I157" s="343"/>
      <c r="J157" s="343"/>
      <c r="K157" s="343"/>
      <c r="L157" s="343"/>
      <c r="M157" s="343"/>
      <c r="N157" s="343"/>
      <c r="O157" s="343"/>
      <c r="P157" s="343"/>
      <c r="Q157" s="343"/>
      <c r="R157" s="343"/>
      <c r="S157" s="143"/>
      <c r="T157" s="143"/>
      <c r="U157" s="183"/>
      <c r="V157" s="183"/>
      <c r="W157" s="183"/>
    </row>
    <row r="158" spans="1:23" s="125" customFormat="1" ht="24.75" customHeight="1" x14ac:dyDescent="0.3">
      <c r="A158" s="170"/>
      <c r="B158" s="244"/>
      <c r="C158" s="170"/>
      <c r="D158" s="170"/>
      <c r="E158" s="170"/>
      <c r="F158" s="170"/>
      <c r="G158" s="170"/>
      <c r="H158" s="170"/>
      <c r="I158" s="170"/>
      <c r="J158" s="170"/>
      <c r="K158" s="136"/>
      <c r="L158" s="136"/>
      <c r="M158" s="143"/>
      <c r="N158" s="143"/>
      <c r="O158" s="219"/>
      <c r="P158" s="143"/>
      <c r="Q158" s="143"/>
      <c r="R158" s="143"/>
      <c r="S158" s="143"/>
      <c r="T158" s="143"/>
      <c r="U158" s="183"/>
      <c r="V158" s="183"/>
      <c r="W158" s="183"/>
    </row>
    <row r="159" spans="1:23" s="125" customFormat="1" ht="24.75" customHeight="1" x14ac:dyDescent="0.3">
      <c r="A159" s="170"/>
      <c r="B159" s="244"/>
      <c r="C159" s="170"/>
      <c r="D159" s="170"/>
      <c r="E159" s="170"/>
      <c r="F159" s="170"/>
      <c r="G159" s="170"/>
      <c r="H159" s="170"/>
      <c r="I159" s="170"/>
      <c r="J159" s="170"/>
      <c r="K159" s="136"/>
      <c r="L159" s="136"/>
      <c r="M159" s="143"/>
      <c r="N159" s="143"/>
      <c r="O159" s="219"/>
      <c r="P159" s="143"/>
      <c r="Q159" s="143"/>
      <c r="R159" s="143"/>
      <c r="S159" s="143"/>
      <c r="T159" s="143"/>
      <c r="U159" s="183"/>
      <c r="V159" s="183"/>
      <c r="W159" s="183"/>
    </row>
    <row r="160" spans="1:23" s="125" customFormat="1" ht="24.75" customHeight="1" x14ac:dyDescent="0.3">
      <c r="A160" s="170"/>
      <c r="B160" s="171"/>
      <c r="C160" s="170"/>
      <c r="D160" s="170"/>
      <c r="E160" s="170"/>
      <c r="F160" s="170"/>
      <c r="G160" s="170"/>
      <c r="H160" s="170"/>
      <c r="I160" s="170"/>
      <c r="J160" s="170"/>
      <c r="K160" s="136"/>
      <c r="L160" s="136"/>
      <c r="M160" s="143"/>
      <c r="N160" s="143"/>
      <c r="O160" s="219"/>
      <c r="P160" s="143"/>
      <c r="Q160" s="143"/>
      <c r="R160" s="143"/>
      <c r="S160" s="143"/>
      <c r="T160" s="143"/>
      <c r="U160" s="183"/>
      <c r="V160" s="183"/>
      <c r="W160" s="183"/>
    </row>
    <row r="161" spans="1:23" s="125" customFormat="1" ht="24.75" customHeight="1" x14ac:dyDescent="0.3">
      <c r="A161" s="170"/>
      <c r="B161" s="171"/>
      <c r="C161" s="170"/>
      <c r="D161" s="170"/>
      <c r="E161" s="170"/>
      <c r="F161" s="170"/>
      <c r="G161" s="170"/>
      <c r="H161" s="170"/>
      <c r="I161" s="170"/>
      <c r="J161" s="170"/>
      <c r="K161" s="136"/>
      <c r="L161" s="136"/>
      <c r="M161" s="143"/>
      <c r="N161" s="143"/>
      <c r="O161" s="219"/>
      <c r="P161" s="143"/>
      <c r="Q161" s="143"/>
      <c r="R161" s="143"/>
      <c r="S161" s="143"/>
      <c r="T161" s="143"/>
      <c r="U161" s="183"/>
      <c r="V161" s="183"/>
      <c r="W161" s="183"/>
    </row>
    <row r="162" spans="1:23" s="125" customFormat="1" ht="24.75" customHeight="1" x14ac:dyDescent="0.3">
      <c r="A162" s="170"/>
      <c r="B162" s="171"/>
      <c r="C162" s="170"/>
      <c r="D162" s="170"/>
      <c r="E162" s="170"/>
      <c r="F162" s="170"/>
      <c r="G162" s="170"/>
      <c r="H162" s="170"/>
      <c r="I162" s="170"/>
      <c r="J162" s="170"/>
      <c r="K162" s="136"/>
      <c r="L162" s="136"/>
      <c r="M162" s="143"/>
      <c r="N162" s="143"/>
      <c r="O162" s="219"/>
      <c r="P162" s="143"/>
      <c r="Q162" s="143"/>
      <c r="R162" s="143"/>
      <c r="S162" s="143"/>
      <c r="T162" s="143"/>
      <c r="U162" s="183"/>
      <c r="V162" s="183"/>
      <c r="W162" s="183"/>
    </row>
    <row r="163" spans="1:23" s="125" customFormat="1" ht="24.75" customHeight="1" x14ac:dyDescent="0.3">
      <c r="A163" s="170"/>
      <c r="B163" s="171"/>
      <c r="C163" s="170"/>
      <c r="D163" s="170"/>
      <c r="E163" s="170"/>
      <c r="F163" s="170"/>
      <c r="G163" s="170"/>
      <c r="H163" s="170"/>
      <c r="I163" s="170"/>
      <c r="J163" s="170"/>
      <c r="K163" s="136"/>
      <c r="L163" s="136"/>
      <c r="M163" s="143"/>
      <c r="N163" s="143"/>
      <c r="O163" s="219"/>
      <c r="P163" s="143"/>
      <c r="Q163" s="143"/>
      <c r="R163" s="143"/>
      <c r="S163" s="143"/>
      <c r="T163" s="143"/>
      <c r="U163" s="183"/>
      <c r="V163" s="183"/>
      <c r="W163" s="183"/>
    </row>
    <row r="164" spans="1:23" s="125" customFormat="1" ht="24.75" customHeight="1" x14ac:dyDescent="0.3">
      <c r="A164" s="170"/>
      <c r="B164" s="171"/>
      <c r="C164" s="170"/>
      <c r="D164" s="170"/>
      <c r="E164" s="170"/>
      <c r="F164" s="170"/>
      <c r="G164" s="170"/>
      <c r="H164" s="170"/>
      <c r="I164" s="170"/>
      <c r="J164" s="170"/>
      <c r="K164" s="136"/>
      <c r="L164" s="136"/>
      <c r="M164" s="143"/>
      <c r="N164" s="143"/>
      <c r="O164" s="219"/>
      <c r="P164" s="143"/>
      <c r="Q164" s="143"/>
      <c r="R164" s="143"/>
      <c r="S164" s="143"/>
      <c r="T164" s="143"/>
      <c r="U164" s="183"/>
      <c r="V164" s="183"/>
      <c r="W164" s="183"/>
    </row>
    <row r="165" spans="1:23" s="178" customFormat="1" x14ac:dyDescent="0.3">
      <c r="A165" s="170"/>
      <c r="B165" s="171"/>
      <c r="C165" s="170"/>
      <c r="D165" s="170"/>
      <c r="E165" s="170"/>
      <c r="F165" s="170"/>
      <c r="G165" s="170"/>
      <c r="H165" s="170"/>
      <c r="I165" s="170"/>
      <c r="J165" s="170"/>
      <c r="K165" s="136"/>
      <c r="L165" s="136"/>
      <c r="M165" s="143"/>
      <c r="N165" s="143"/>
      <c r="O165" s="219"/>
      <c r="P165" s="143"/>
      <c r="Q165" s="143"/>
      <c r="R165" s="143"/>
      <c r="S165" s="143"/>
      <c r="T165" s="143"/>
      <c r="U165" s="184"/>
      <c r="V165" s="184"/>
      <c r="W165" s="184"/>
    </row>
    <row r="166" spans="1:23" s="178" customFormat="1" x14ac:dyDescent="0.3">
      <c r="A166" s="170"/>
      <c r="B166" s="171"/>
      <c r="C166" s="170"/>
      <c r="D166" s="170"/>
      <c r="E166" s="170"/>
      <c r="F166" s="170"/>
      <c r="G166" s="170"/>
      <c r="H166" s="170"/>
      <c r="I166" s="170"/>
      <c r="J166" s="170"/>
      <c r="K166" s="136"/>
      <c r="L166" s="136"/>
      <c r="M166" s="143"/>
      <c r="N166" s="143"/>
      <c r="O166" s="219"/>
      <c r="P166" s="143"/>
      <c r="Q166" s="143"/>
      <c r="R166" s="143"/>
      <c r="S166" s="143"/>
      <c r="T166" s="143"/>
      <c r="U166" s="184"/>
      <c r="V166" s="184"/>
      <c r="W166" s="184"/>
    </row>
    <row r="167" spans="1:23" s="178" customFormat="1" x14ac:dyDescent="0.3">
      <c r="A167" s="170"/>
      <c r="B167" s="171"/>
      <c r="C167" s="170"/>
      <c r="D167" s="170"/>
      <c r="E167" s="170"/>
      <c r="F167" s="170"/>
      <c r="G167" s="170"/>
      <c r="H167" s="170"/>
      <c r="I167" s="170"/>
      <c r="J167" s="170"/>
      <c r="K167" s="136"/>
      <c r="L167" s="136"/>
      <c r="M167" s="143"/>
      <c r="N167" s="143"/>
      <c r="O167" s="219"/>
      <c r="P167" s="143"/>
      <c r="Q167" s="143"/>
      <c r="R167" s="143"/>
      <c r="S167" s="143"/>
      <c r="T167" s="143"/>
      <c r="U167" s="184"/>
      <c r="V167" s="184"/>
      <c r="W167" s="184"/>
    </row>
    <row r="168" spans="1:23" s="178" customFormat="1" x14ac:dyDescent="0.3">
      <c r="A168" s="170"/>
      <c r="B168" s="171"/>
      <c r="C168" s="170"/>
      <c r="D168" s="170"/>
      <c r="E168" s="170"/>
      <c r="F168" s="170"/>
      <c r="G168" s="170"/>
      <c r="H168" s="170"/>
      <c r="I168" s="170"/>
      <c r="J168" s="170"/>
      <c r="K168" s="136"/>
      <c r="L168" s="136"/>
      <c r="M168" s="143"/>
      <c r="N168" s="143"/>
      <c r="O168" s="219"/>
      <c r="P168" s="143"/>
      <c r="Q168" s="143"/>
      <c r="R168" s="143"/>
      <c r="S168" s="143"/>
      <c r="T168" s="143"/>
      <c r="U168" s="184"/>
      <c r="V168" s="184"/>
      <c r="W168" s="184"/>
    </row>
    <row r="169" spans="1:23" s="178" customFormat="1" x14ac:dyDescent="0.3">
      <c r="A169" s="170"/>
      <c r="B169" s="171"/>
      <c r="C169" s="170"/>
      <c r="D169" s="170"/>
      <c r="E169" s="170"/>
      <c r="F169" s="170"/>
      <c r="G169" s="170"/>
      <c r="H169" s="170"/>
      <c r="I169" s="170"/>
      <c r="J169" s="170"/>
      <c r="K169" s="136"/>
      <c r="L169" s="136"/>
      <c r="M169" s="143"/>
      <c r="N169" s="143"/>
      <c r="O169" s="219"/>
      <c r="P169" s="143"/>
      <c r="Q169" s="143"/>
      <c r="R169" s="143"/>
      <c r="S169" s="143"/>
      <c r="T169" s="143"/>
      <c r="U169" s="184"/>
      <c r="V169" s="184"/>
      <c r="W169" s="184"/>
    </row>
    <row r="170" spans="1:23" s="178" customFormat="1" x14ac:dyDescent="0.3">
      <c r="A170" s="170"/>
      <c r="B170" s="171"/>
      <c r="C170" s="170"/>
      <c r="D170" s="170"/>
      <c r="E170" s="170"/>
      <c r="F170" s="170"/>
      <c r="G170" s="170"/>
      <c r="H170" s="170"/>
      <c r="I170" s="170"/>
      <c r="J170" s="170"/>
      <c r="K170" s="136"/>
      <c r="L170" s="136"/>
      <c r="M170" s="143"/>
      <c r="N170" s="143"/>
      <c r="O170" s="219"/>
      <c r="P170" s="143"/>
      <c r="Q170" s="143"/>
      <c r="R170" s="143"/>
      <c r="S170" s="143"/>
      <c r="T170" s="143"/>
      <c r="U170" s="184"/>
      <c r="V170" s="184"/>
      <c r="W170" s="184"/>
    </row>
    <row r="171" spans="1:23" s="178" customFormat="1" x14ac:dyDescent="0.3">
      <c r="A171" s="170"/>
      <c r="B171" s="171"/>
      <c r="C171" s="170"/>
      <c r="D171" s="170"/>
      <c r="E171" s="170"/>
      <c r="F171" s="170"/>
      <c r="G171" s="170"/>
      <c r="H171" s="170"/>
      <c r="I171" s="170"/>
      <c r="J171" s="170"/>
      <c r="K171" s="136"/>
      <c r="L171" s="136"/>
      <c r="M171" s="143"/>
      <c r="N171" s="143"/>
      <c r="O171" s="219"/>
      <c r="P171" s="143"/>
      <c r="Q171" s="143"/>
      <c r="R171" s="143"/>
      <c r="S171" s="143"/>
      <c r="T171" s="143"/>
      <c r="U171" s="184"/>
      <c r="V171" s="184"/>
      <c r="W171" s="184"/>
    </row>
  </sheetData>
  <mergeCells count="27">
    <mergeCell ref="AG10:AG11"/>
    <mergeCell ref="AA10:AA11"/>
    <mergeCell ref="AB10:AB11"/>
    <mergeCell ref="AC10:AC11"/>
    <mergeCell ref="AD10:AD11"/>
    <mergeCell ref="AE10:AE11"/>
    <mergeCell ref="O10:O11"/>
    <mergeCell ref="Q10:Q11"/>
    <mergeCell ref="R10:R11"/>
    <mergeCell ref="Z10:Z11"/>
    <mergeCell ref="AF10:AF11"/>
    <mergeCell ref="C156:R156"/>
    <mergeCell ref="A157:R157"/>
    <mergeCell ref="A1:S1"/>
    <mergeCell ref="L10:L11"/>
    <mergeCell ref="N10:N11"/>
    <mergeCell ref="B77:M77"/>
    <mergeCell ref="A2:S2"/>
    <mergeCell ref="A10:A11"/>
    <mergeCell ref="B10:B11"/>
    <mergeCell ref="C10:C11"/>
    <mergeCell ref="D10:D11"/>
    <mergeCell ref="E10:E11"/>
    <mergeCell ref="F10:F11"/>
    <mergeCell ref="G10:K10"/>
    <mergeCell ref="M10:M11"/>
    <mergeCell ref="S10:S11"/>
  </mergeCells>
  <pageMargins left="0.50433070899999999" right="0.36458333300000001" top="0.59055118110236204" bottom="0.43307086614173201" header="0.31496062992126" footer="0.31496062992126"/>
  <pageSetup paperSize="9" orientation="portrait" blackAndWhite="1" r:id="rId1"/>
  <headerFooter>
    <oddHeader>&amp;C&amp;12&amp;P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3"/>
  <sheetViews>
    <sheetView showZeros="0" view="pageLayout" topLeftCell="A52" zoomScaleNormal="115" workbookViewId="0">
      <selection activeCell="I55" sqref="I55"/>
    </sheetView>
  </sheetViews>
  <sheetFormatPr defaultColWidth="8.88671875" defaultRowHeight="18.75" x14ac:dyDescent="0.3"/>
  <cols>
    <col min="1" max="1" width="5.33203125" style="33" bestFit="1" customWidth="1"/>
    <col min="2" max="2" width="30.33203125" style="32" customWidth="1"/>
    <col min="3" max="3" width="8.77734375" style="33" customWidth="1"/>
    <col min="4" max="4" width="8.77734375" style="74" customWidth="1"/>
    <col min="5" max="5" width="8.21875" style="74" customWidth="1"/>
    <col min="6" max="6" width="8.21875" style="75" customWidth="1"/>
    <col min="7" max="9" width="7.44140625" style="54" customWidth="1"/>
    <col min="10" max="10" width="20.5546875" style="110" customWidth="1"/>
    <col min="11" max="16384" width="8.88671875" style="26"/>
  </cols>
  <sheetData>
    <row r="1" spans="1:10" s="40" customFormat="1" ht="29.25" customHeight="1" x14ac:dyDescent="0.3">
      <c r="A1" s="354" t="s">
        <v>187</v>
      </c>
      <c r="B1" s="354"/>
      <c r="C1" s="354"/>
      <c r="D1" s="354"/>
      <c r="E1" s="354"/>
      <c r="F1" s="354"/>
      <c r="G1" s="354"/>
      <c r="H1" s="354"/>
      <c r="I1" s="354"/>
      <c r="J1" s="354"/>
    </row>
    <row r="2" spans="1:10" s="40" customFormat="1" ht="20.25" customHeight="1" x14ac:dyDescent="0.3">
      <c r="A2" s="356" t="s">
        <v>190</v>
      </c>
      <c r="B2" s="356"/>
      <c r="C2" s="356"/>
      <c r="D2" s="356"/>
      <c r="E2" s="356"/>
      <c r="F2" s="356"/>
      <c r="G2" s="356"/>
      <c r="H2" s="356"/>
      <c r="I2" s="356"/>
      <c r="J2" s="356"/>
    </row>
    <row r="3" spans="1:10" ht="24" customHeight="1" x14ac:dyDescent="0.3">
      <c r="A3" s="34"/>
      <c r="B3" s="34"/>
      <c r="C3" s="34"/>
      <c r="D3" s="69"/>
      <c r="E3" s="69"/>
      <c r="F3" s="73"/>
      <c r="G3" s="45"/>
      <c r="H3" s="45"/>
      <c r="I3" s="45"/>
      <c r="J3" s="101" t="s">
        <v>268</v>
      </c>
    </row>
    <row r="4" spans="1:10" s="100" customFormat="1" ht="92.25" customHeight="1" x14ac:dyDescent="0.2">
      <c r="A4" s="95" t="s">
        <v>0</v>
      </c>
      <c r="B4" s="95" t="s">
        <v>1</v>
      </c>
      <c r="C4" s="95" t="s">
        <v>2</v>
      </c>
      <c r="D4" s="96" t="s">
        <v>276</v>
      </c>
      <c r="E4" s="96" t="s">
        <v>155</v>
      </c>
      <c r="F4" s="97" t="s">
        <v>277</v>
      </c>
      <c r="G4" s="98" t="s">
        <v>279</v>
      </c>
      <c r="H4" s="98" t="s">
        <v>280</v>
      </c>
      <c r="I4" s="98" t="s">
        <v>281</v>
      </c>
      <c r="J4" s="99" t="s">
        <v>3</v>
      </c>
    </row>
    <row r="5" spans="1:10" s="40" customFormat="1" x14ac:dyDescent="0.3">
      <c r="A5" s="36">
        <v>1</v>
      </c>
      <c r="B5" s="37" t="s">
        <v>184</v>
      </c>
      <c r="C5" s="36"/>
      <c r="D5" s="38"/>
      <c r="E5" s="38"/>
      <c r="F5" s="46"/>
      <c r="G5" s="47"/>
      <c r="H5" s="47"/>
      <c r="I5" s="47"/>
      <c r="J5" s="102"/>
    </row>
    <row r="6" spans="1:10" s="40" customFormat="1" ht="24" customHeight="1" x14ac:dyDescent="0.3">
      <c r="A6" s="39" t="s">
        <v>5</v>
      </c>
      <c r="B6" s="41" t="s">
        <v>178</v>
      </c>
      <c r="C6" s="42"/>
      <c r="D6" s="43"/>
      <c r="E6" s="43"/>
      <c r="F6" s="48"/>
      <c r="G6" s="49"/>
      <c r="H6" s="49"/>
      <c r="I6" s="49"/>
      <c r="J6" s="103"/>
    </row>
    <row r="7" spans="1:10" s="40" customFormat="1" ht="27.75" customHeight="1" x14ac:dyDescent="0.3">
      <c r="A7" s="55" t="s">
        <v>258</v>
      </c>
      <c r="B7" s="56" t="s">
        <v>224</v>
      </c>
      <c r="C7" s="55" t="s">
        <v>140</v>
      </c>
      <c r="D7" s="43" t="s">
        <v>35</v>
      </c>
      <c r="E7" s="43">
        <v>210</v>
      </c>
      <c r="F7" s="48">
        <f>MucLuong!$C$13</f>
        <v>2000</v>
      </c>
      <c r="G7" s="62">
        <f>ROUND(MucLuong!$C$14,-1)</f>
        <v>1500</v>
      </c>
      <c r="H7" s="62">
        <f>ROUND(MucLuong!$C$15,-1)</f>
        <v>1000</v>
      </c>
      <c r="I7" s="62">
        <f>ROUND(MucLuong!$C$16,-1)</f>
        <v>750</v>
      </c>
      <c r="J7" s="103" t="s">
        <v>286</v>
      </c>
    </row>
    <row r="8" spans="1:10" s="40" customFormat="1" ht="27.75" customHeight="1" x14ac:dyDescent="0.3">
      <c r="A8" s="55" t="s">
        <v>259</v>
      </c>
      <c r="B8" s="61" t="s">
        <v>225</v>
      </c>
      <c r="C8" s="55" t="s">
        <v>140</v>
      </c>
      <c r="D8" s="43" t="s">
        <v>21</v>
      </c>
      <c r="E8" s="43">
        <v>170</v>
      </c>
      <c r="F8" s="48"/>
      <c r="G8" s="49">
        <f>ROUND(G7*0.8,-1)</f>
        <v>1200</v>
      </c>
      <c r="H8" s="49">
        <f>ROUND(H7*0.8,-1)</f>
        <v>800</v>
      </c>
      <c r="I8" s="49">
        <f>ROUND(I7*0.8,-1)</f>
        <v>600</v>
      </c>
      <c r="J8" s="360" t="s">
        <v>204</v>
      </c>
    </row>
    <row r="9" spans="1:10" s="40" customFormat="1" ht="27.75" customHeight="1" x14ac:dyDescent="0.3">
      <c r="A9" s="55" t="s">
        <v>260</v>
      </c>
      <c r="B9" s="56" t="s">
        <v>226</v>
      </c>
      <c r="C9" s="55" t="s">
        <v>140</v>
      </c>
      <c r="D9" s="43" t="s">
        <v>14</v>
      </c>
      <c r="E9" s="43">
        <v>140</v>
      </c>
      <c r="F9" s="48"/>
      <c r="G9" s="49">
        <f>ROUND(G7*0.6,-1)</f>
        <v>900</v>
      </c>
      <c r="H9" s="49">
        <f>ROUND(H7*0.6,-1)</f>
        <v>600</v>
      </c>
      <c r="I9" s="49">
        <f>ROUND(I7*0.6,-1)</f>
        <v>450</v>
      </c>
      <c r="J9" s="361"/>
    </row>
    <row r="10" spans="1:10" s="40" customFormat="1" ht="27.75" customHeight="1" x14ac:dyDescent="0.3">
      <c r="A10" s="55" t="s">
        <v>261</v>
      </c>
      <c r="B10" s="56" t="s">
        <v>227</v>
      </c>
      <c r="C10" s="55" t="s">
        <v>140</v>
      </c>
      <c r="D10" s="43" t="s">
        <v>68</v>
      </c>
      <c r="E10" s="43">
        <v>70</v>
      </c>
      <c r="F10" s="48"/>
      <c r="G10" s="49">
        <f>ROUND(G7*0.3,-1)</f>
        <v>450</v>
      </c>
      <c r="H10" s="49">
        <f>ROUND(H7*0.3,-1)</f>
        <v>300</v>
      </c>
      <c r="I10" s="49">
        <f>ROUND(I7*0.3,-1)</f>
        <v>230</v>
      </c>
      <c r="J10" s="113" t="s">
        <v>288</v>
      </c>
    </row>
    <row r="11" spans="1:10" s="40" customFormat="1" ht="31.5" x14ac:dyDescent="0.3">
      <c r="A11" s="39" t="s">
        <v>6</v>
      </c>
      <c r="B11" s="41" t="s">
        <v>179</v>
      </c>
      <c r="C11" s="39"/>
      <c r="D11" s="57"/>
      <c r="E11" s="57"/>
      <c r="F11" s="58"/>
      <c r="G11" s="59"/>
      <c r="H11" s="59"/>
      <c r="I11" s="59"/>
      <c r="J11" s="103"/>
    </row>
    <row r="12" spans="1:10" s="40" customFormat="1" ht="36" customHeight="1" x14ac:dyDescent="0.3">
      <c r="A12" s="55" t="s">
        <v>258</v>
      </c>
      <c r="B12" s="61" t="s">
        <v>228</v>
      </c>
      <c r="C12" s="55" t="s">
        <v>140</v>
      </c>
      <c r="D12" s="43" t="s">
        <v>54</v>
      </c>
      <c r="E12" s="43">
        <v>180</v>
      </c>
      <c r="F12" s="48"/>
      <c r="G12" s="49">
        <f>ROUND(MucLuong!$C$14,-1)</f>
        <v>1500</v>
      </c>
      <c r="H12" s="49">
        <f>ROUND(MucLuong!$C$15,-1)</f>
        <v>1000</v>
      </c>
      <c r="I12" s="49">
        <f>ROUND(MucLuong!$C$16,-1)</f>
        <v>750</v>
      </c>
      <c r="J12" s="103" t="s">
        <v>286</v>
      </c>
    </row>
    <row r="13" spans="1:10" s="40" customFormat="1" ht="26.25" customHeight="1" x14ac:dyDescent="0.3">
      <c r="A13" s="55" t="s">
        <v>259</v>
      </c>
      <c r="B13" s="61" t="s">
        <v>218</v>
      </c>
      <c r="C13" s="55" t="s">
        <v>140</v>
      </c>
      <c r="D13" s="43" t="s">
        <v>72</v>
      </c>
      <c r="E13" s="43">
        <v>155</v>
      </c>
      <c r="F13" s="48"/>
      <c r="G13" s="49">
        <f>ROUND(G12*0.8,-1)</f>
        <v>1200</v>
      </c>
      <c r="H13" s="49">
        <f>ROUND(H12*0.8,-1)</f>
        <v>800</v>
      </c>
      <c r="I13" s="49">
        <f>ROUND(I12*0.8,-1)</f>
        <v>600</v>
      </c>
      <c r="J13" s="111" t="s">
        <v>204</v>
      </c>
    </row>
    <row r="14" spans="1:10" s="40" customFormat="1" ht="31.5" x14ac:dyDescent="0.3">
      <c r="A14" s="55" t="s">
        <v>260</v>
      </c>
      <c r="B14" s="56" t="s">
        <v>229</v>
      </c>
      <c r="C14" s="55" t="s">
        <v>140</v>
      </c>
      <c r="D14" s="43" t="s">
        <v>73</v>
      </c>
      <c r="E14" s="43">
        <v>125</v>
      </c>
      <c r="F14" s="48"/>
      <c r="G14" s="49">
        <f>ROUND(G12*0.6,-1)</f>
        <v>900</v>
      </c>
      <c r="H14" s="49">
        <f>ROUND(H12*0.6,-1)</f>
        <v>600</v>
      </c>
      <c r="I14" s="49">
        <f>ROUND(I12*0.6,-1)</f>
        <v>450</v>
      </c>
      <c r="J14" s="112"/>
    </row>
    <row r="15" spans="1:10" s="40" customFormat="1" ht="29.25" customHeight="1" x14ac:dyDescent="0.3">
      <c r="A15" s="55" t="s">
        <v>261</v>
      </c>
      <c r="B15" s="56" t="s">
        <v>230</v>
      </c>
      <c r="C15" s="55" t="s">
        <v>140</v>
      </c>
      <c r="D15" s="43" t="s">
        <v>68</v>
      </c>
      <c r="E15" s="43">
        <v>70</v>
      </c>
      <c r="F15" s="48"/>
      <c r="G15" s="49">
        <f>ROUND(G12*0.3,-1)</f>
        <v>450</v>
      </c>
      <c r="H15" s="49">
        <f>ROUND(H12*0.3,-1)</f>
        <v>300</v>
      </c>
      <c r="I15" s="49">
        <f>ROUND(I12*0.3,-1)</f>
        <v>230</v>
      </c>
      <c r="J15" s="113"/>
    </row>
    <row r="16" spans="1:10" s="40" customFormat="1" ht="24.75" customHeight="1" x14ac:dyDescent="0.3">
      <c r="A16" s="55" t="s">
        <v>262</v>
      </c>
      <c r="B16" s="61" t="s">
        <v>231</v>
      </c>
      <c r="C16" s="55" t="s">
        <v>140</v>
      </c>
      <c r="D16" s="43" t="s">
        <v>177</v>
      </c>
      <c r="E16" s="43" t="s">
        <v>177</v>
      </c>
      <c r="F16" s="48"/>
      <c r="G16" s="49">
        <f>G15</f>
        <v>450</v>
      </c>
      <c r="H16" s="49">
        <f>H15</f>
        <v>300</v>
      </c>
      <c r="I16" s="49">
        <f>I15</f>
        <v>230</v>
      </c>
      <c r="J16" s="103"/>
    </row>
    <row r="17" spans="1:10" ht="32.25" customHeight="1" x14ac:dyDescent="0.3">
      <c r="A17" s="39" t="s">
        <v>9</v>
      </c>
      <c r="B17" s="41" t="s">
        <v>213</v>
      </c>
      <c r="C17" s="39"/>
      <c r="D17" s="57"/>
      <c r="E17" s="57"/>
      <c r="F17" s="58"/>
      <c r="G17" s="52"/>
      <c r="H17" s="52"/>
      <c r="I17" s="52"/>
      <c r="J17" s="104"/>
    </row>
    <row r="18" spans="1:10" ht="30.75" customHeight="1" x14ac:dyDescent="0.3">
      <c r="A18" s="55" t="s">
        <v>258</v>
      </c>
      <c r="B18" s="61" t="s">
        <v>228</v>
      </c>
      <c r="C18" s="55" t="s">
        <v>140</v>
      </c>
      <c r="D18" s="43" t="s">
        <v>177</v>
      </c>
      <c r="E18" s="43" t="s">
        <v>177</v>
      </c>
      <c r="F18" s="48">
        <f>MucLuong!$C$13</f>
        <v>2000</v>
      </c>
      <c r="G18" s="60">
        <f>ROUND(MucLuong!$C$14,-1)</f>
        <v>1500</v>
      </c>
      <c r="H18" s="60">
        <f>ROUND(MucLuong!$C$15,-1)</f>
        <v>1000</v>
      </c>
      <c r="I18" s="60">
        <f>ROUND(MucLuong!$C$16,-1)</f>
        <v>750</v>
      </c>
      <c r="J18" s="103" t="s">
        <v>278</v>
      </c>
    </row>
    <row r="19" spans="1:10" ht="25.5" customHeight="1" x14ac:dyDescent="0.3">
      <c r="A19" s="55" t="s">
        <v>259</v>
      </c>
      <c r="B19" s="61" t="s">
        <v>232</v>
      </c>
      <c r="C19" s="55" t="s">
        <v>140</v>
      </c>
      <c r="D19" s="43" t="s">
        <v>177</v>
      </c>
      <c r="E19" s="43" t="s">
        <v>177</v>
      </c>
      <c r="F19" s="48"/>
      <c r="G19" s="49">
        <f>ROUND(G18*0.9,-1)</f>
        <v>1350</v>
      </c>
      <c r="H19" s="49">
        <f>ROUND(H18*0.9,-1)</f>
        <v>900</v>
      </c>
      <c r="I19" s="49">
        <f>ROUND(I18*0.9,-1)</f>
        <v>680</v>
      </c>
      <c r="J19" s="357" t="s">
        <v>205</v>
      </c>
    </row>
    <row r="20" spans="1:10" ht="25.5" customHeight="1" x14ac:dyDescent="0.3">
      <c r="A20" s="55" t="s">
        <v>260</v>
      </c>
      <c r="B20" s="61" t="s">
        <v>218</v>
      </c>
      <c r="C20" s="55"/>
      <c r="D20" s="43" t="s">
        <v>177</v>
      </c>
      <c r="E20" s="43" t="s">
        <v>177</v>
      </c>
      <c r="F20" s="48"/>
      <c r="G20" s="49">
        <f>ROUND(G18*0.8,-1)</f>
        <v>1200</v>
      </c>
      <c r="H20" s="49">
        <f>ROUND(H18*0.8,-1)</f>
        <v>800</v>
      </c>
      <c r="I20" s="49">
        <f>ROUND(I18*0.8,-1)</f>
        <v>600</v>
      </c>
      <c r="J20" s="358"/>
    </row>
    <row r="21" spans="1:10" ht="25.5" customHeight="1" x14ac:dyDescent="0.3">
      <c r="A21" s="55" t="s">
        <v>261</v>
      </c>
      <c r="B21" s="56" t="s">
        <v>233</v>
      </c>
      <c r="C21" s="55" t="s">
        <v>140</v>
      </c>
      <c r="D21" s="43" t="s">
        <v>177</v>
      </c>
      <c r="E21" s="43" t="s">
        <v>177</v>
      </c>
      <c r="F21" s="48"/>
      <c r="G21" s="49">
        <f>ROUND(G18*0.7,-1)</f>
        <v>1050</v>
      </c>
      <c r="H21" s="49">
        <f>ROUND(H18*0.7,-1)</f>
        <v>700</v>
      </c>
      <c r="I21" s="49">
        <f>ROUND(I18*0.7,-1)</f>
        <v>530</v>
      </c>
      <c r="J21" s="359"/>
    </row>
    <row r="22" spans="1:10" ht="25.5" customHeight="1" x14ac:dyDescent="0.3">
      <c r="A22" s="55" t="s">
        <v>262</v>
      </c>
      <c r="B22" s="61" t="s">
        <v>234</v>
      </c>
      <c r="C22" s="55"/>
      <c r="D22" s="43" t="s">
        <v>177</v>
      </c>
      <c r="E22" s="43" t="s">
        <v>177</v>
      </c>
      <c r="F22" s="48"/>
      <c r="G22" s="49">
        <f>ROUND(G18*0.3,-1)</f>
        <v>450</v>
      </c>
      <c r="H22" s="49">
        <f>ROUND(H18*0.3,-1)</f>
        <v>300</v>
      </c>
      <c r="I22" s="49">
        <f>ROUND(I18*0.3,-1)</f>
        <v>230</v>
      </c>
      <c r="J22" s="104"/>
    </row>
    <row r="23" spans="1:10" s="40" customFormat="1" ht="32.25" customHeight="1" x14ac:dyDescent="0.3">
      <c r="A23" s="39" t="s">
        <v>11</v>
      </c>
      <c r="B23" s="41" t="s">
        <v>214</v>
      </c>
      <c r="C23" s="42"/>
      <c r="D23" s="43"/>
      <c r="E23" s="43"/>
      <c r="F23" s="48"/>
      <c r="G23" s="49"/>
      <c r="H23" s="49"/>
      <c r="I23" s="49"/>
      <c r="J23" s="103"/>
    </row>
    <row r="24" spans="1:10" s="40" customFormat="1" ht="37.5" customHeight="1" x14ac:dyDescent="0.3">
      <c r="A24" s="55" t="s">
        <v>258</v>
      </c>
      <c r="B24" s="56" t="s">
        <v>224</v>
      </c>
      <c r="C24" s="55" t="s">
        <v>140</v>
      </c>
      <c r="D24" s="43" t="s">
        <v>177</v>
      </c>
      <c r="E24" s="43" t="s">
        <v>177</v>
      </c>
      <c r="F24" s="48"/>
      <c r="G24" s="60">
        <f>ROUND(MucLuong!$C$14,-1)</f>
        <v>1500</v>
      </c>
      <c r="H24" s="60">
        <f>ROUND(MucLuong!$C$15,-1)</f>
        <v>1000</v>
      </c>
      <c r="I24" s="60">
        <f>ROUND(MucLuong!$C$16,-1)</f>
        <v>750</v>
      </c>
      <c r="J24" s="103" t="s">
        <v>278</v>
      </c>
    </row>
    <row r="25" spans="1:10" s="40" customFormat="1" ht="27.75" customHeight="1" x14ac:dyDescent="0.3">
      <c r="A25" s="55" t="s">
        <v>259</v>
      </c>
      <c r="B25" s="56" t="s">
        <v>212</v>
      </c>
      <c r="C25" s="55" t="s">
        <v>140</v>
      </c>
      <c r="D25" s="43" t="s">
        <v>177</v>
      </c>
      <c r="E25" s="43" t="s">
        <v>177</v>
      </c>
      <c r="F25" s="48"/>
      <c r="G25" s="49">
        <f>ROUND(G24*0.9,-1)</f>
        <v>1350</v>
      </c>
      <c r="H25" s="49">
        <f>ROUND(H24*0.9,-1)</f>
        <v>900</v>
      </c>
      <c r="I25" s="49">
        <f>ROUND(I24*0.9,-1)</f>
        <v>680</v>
      </c>
      <c r="J25" s="103"/>
    </row>
    <row r="26" spans="1:10" s="40" customFormat="1" ht="27.75" customHeight="1" x14ac:dyDescent="0.3">
      <c r="A26" s="55" t="s">
        <v>260</v>
      </c>
      <c r="B26" s="61" t="s">
        <v>210</v>
      </c>
      <c r="C26" s="55"/>
      <c r="D26" s="43"/>
      <c r="E26" s="43"/>
      <c r="F26" s="48"/>
      <c r="G26" s="49">
        <f>ROUND(G24*0.6,-1)</f>
        <v>900</v>
      </c>
      <c r="H26" s="49">
        <f>ROUND(H24*0.6,-1)</f>
        <v>600</v>
      </c>
      <c r="I26" s="49">
        <f>ROUND(I24*0.6,-1)</f>
        <v>450</v>
      </c>
      <c r="J26" s="103"/>
    </row>
    <row r="27" spans="1:10" s="40" customFormat="1" ht="31.5" x14ac:dyDescent="0.3">
      <c r="A27" s="39" t="s">
        <v>33</v>
      </c>
      <c r="B27" s="41" t="s">
        <v>215</v>
      </c>
      <c r="C27" s="39"/>
      <c r="D27" s="57"/>
      <c r="E27" s="57"/>
      <c r="F27" s="58"/>
      <c r="G27" s="59"/>
      <c r="H27" s="59"/>
      <c r="I27" s="59"/>
      <c r="J27" s="103"/>
    </row>
    <row r="28" spans="1:10" s="40" customFormat="1" ht="27.75" customHeight="1" x14ac:dyDescent="0.3">
      <c r="A28" s="55" t="s">
        <v>258</v>
      </c>
      <c r="B28" s="61" t="s">
        <v>228</v>
      </c>
      <c r="C28" s="55" t="s">
        <v>140</v>
      </c>
      <c r="D28" s="43" t="s">
        <v>177</v>
      </c>
      <c r="E28" s="43" t="s">
        <v>177</v>
      </c>
      <c r="F28" s="48"/>
      <c r="G28" s="49">
        <f>ROUND(MucLuong!$C$14,-1)</f>
        <v>1500</v>
      </c>
      <c r="H28" s="49">
        <f>ROUND(MucLuong!$C$15,-1)</f>
        <v>1000</v>
      </c>
      <c r="I28" s="49">
        <f>ROUND(MucLuong!$C$16,-1)</f>
        <v>750</v>
      </c>
      <c r="J28" s="103" t="s">
        <v>286</v>
      </c>
    </row>
    <row r="29" spans="1:10" s="40" customFormat="1" ht="27.75" customHeight="1" x14ac:dyDescent="0.3">
      <c r="A29" s="55" t="s">
        <v>259</v>
      </c>
      <c r="B29" s="61" t="s">
        <v>218</v>
      </c>
      <c r="C29" s="55" t="s">
        <v>140</v>
      </c>
      <c r="D29" s="43" t="s">
        <v>177</v>
      </c>
      <c r="E29" s="43" t="s">
        <v>177</v>
      </c>
      <c r="F29" s="48"/>
      <c r="G29" s="49">
        <f>ROUND(G28*0.8,-1)</f>
        <v>1200</v>
      </c>
      <c r="H29" s="49">
        <f>ROUND(H28*0.8,-1)</f>
        <v>800</v>
      </c>
      <c r="I29" s="49">
        <f>ROUND(I28*0.8,-1)</f>
        <v>600</v>
      </c>
      <c r="J29" s="360" t="s">
        <v>206</v>
      </c>
    </row>
    <row r="30" spans="1:10" s="40" customFormat="1" ht="27.75" customHeight="1" x14ac:dyDescent="0.3">
      <c r="A30" s="55" t="s">
        <v>260</v>
      </c>
      <c r="B30" s="56" t="s">
        <v>210</v>
      </c>
      <c r="C30" s="55" t="s">
        <v>140</v>
      </c>
      <c r="D30" s="43" t="s">
        <v>177</v>
      </c>
      <c r="E30" s="43" t="s">
        <v>177</v>
      </c>
      <c r="F30" s="48"/>
      <c r="G30" s="49">
        <f>ROUND(G28*0.6,-1)</f>
        <v>900</v>
      </c>
      <c r="H30" s="49">
        <f>ROUND(H28*0.6,-1)</f>
        <v>600</v>
      </c>
      <c r="I30" s="49">
        <f>ROUND(I28*0.6,-1)</f>
        <v>450</v>
      </c>
      <c r="J30" s="361"/>
    </row>
    <row r="31" spans="1:10" s="67" customFormat="1" x14ac:dyDescent="0.3">
      <c r="A31" s="39" t="s">
        <v>36</v>
      </c>
      <c r="B31" s="41" t="s">
        <v>180</v>
      </c>
      <c r="C31" s="44"/>
      <c r="D31" s="64"/>
      <c r="E31" s="64"/>
      <c r="F31" s="65"/>
      <c r="G31" s="66"/>
      <c r="H31" s="66"/>
      <c r="I31" s="66"/>
      <c r="J31" s="103"/>
    </row>
    <row r="32" spans="1:10" s="40" customFormat="1" ht="29.25" customHeight="1" x14ac:dyDescent="0.3">
      <c r="A32" s="55" t="s">
        <v>258</v>
      </c>
      <c r="B32" s="56" t="s">
        <v>235</v>
      </c>
      <c r="C32" s="55" t="s">
        <v>140</v>
      </c>
      <c r="D32" s="43" t="s">
        <v>77</v>
      </c>
      <c r="E32" s="43">
        <v>160</v>
      </c>
      <c r="F32" s="48"/>
      <c r="G32" s="49">
        <f>ROUND(MucLuong!$C$14,-1)</f>
        <v>1500</v>
      </c>
      <c r="H32" s="49">
        <f>ROUND(MucLuong!$C$15,-1)</f>
        <v>1000</v>
      </c>
      <c r="I32" s="49">
        <f>ROUND(MucLuong!$C$16,-1)</f>
        <v>750</v>
      </c>
      <c r="J32" s="103" t="s">
        <v>286</v>
      </c>
    </row>
    <row r="33" spans="1:10" s="40" customFormat="1" ht="29.25" customHeight="1" x14ac:dyDescent="0.3">
      <c r="A33" s="55" t="s">
        <v>259</v>
      </c>
      <c r="B33" s="56" t="s">
        <v>236</v>
      </c>
      <c r="C33" s="55" t="s">
        <v>140</v>
      </c>
      <c r="D33" s="43" t="s">
        <v>79</v>
      </c>
      <c r="E33" s="43">
        <v>150</v>
      </c>
      <c r="F33" s="48"/>
      <c r="G33" s="49">
        <f>ROUND(G32*0.8,-1)</f>
        <v>1200</v>
      </c>
      <c r="H33" s="49">
        <f>ROUND(H32*0.8,-1)</f>
        <v>800</v>
      </c>
      <c r="I33" s="49">
        <f>ROUND(I32*0.8,-1)</f>
        <v>600</v>
      </c>
      <c r="J33" s="360" t="s">
        <v>204</v>
      </c>
    </row>
    <row r="34" spans="1:10" s="40" customFormat="1" ht="29.25" customHeight="1" x14ac:dyDescent="0.3">
      <c r="A34" s="55" t="s">
        <v>260</v>
      </c>
      <c r="B34" s="56" t="s">
        <v>237</v>
      </c>
      <c r="C34" s="55" t="s">
        <v>140</v>
      </c>
      <c r="D34" s="43" t="s">
        <v>73</v>
      </c>
      <c r="E34" s="43">
        <v>125</v>
      </c>
      <c r="F34" s="48"/>
      <c r="G34" s="49">
        <f>ROUND(G32*0.6,-1)</f>
        <v>900</v>
      </c>
      <c r="H34" s="49">
        <f>ROUND(H32*0.6,-1)</f>
        <v>600</v>
      </c>
      <c r="I34" s="49">
        <f>ROUND(I32*0.6,-1)</f>
        <v>450</v>
      </c>
      <c r="J34" s="361"/>
    </row>
    <row r="35" spans="1:10" s="40" customFormat="1" ht="29.25" customHeight="1" x14ac:dyDescent="0.3">
      <c r="A35" s="55" t="s">
        <v>261</v>
      </c>
      <c r="B35" s="61" t="s">
        <v>238</v>
      </c>
      <c r="C35" s="55" t="s">
        <v>140</v>
      </c>
      <c r="D35" s="43" t="s">
        <v>30</v>
      </c>
      <c r="E35" s="43">
        <v>60</v>
      </c>
      <c r="F35" s="48"/>
      <c r="G35" s="49">
        <f>ROUND(G32*0.3,-1)</f>
        <v>450</v>
      </c>
      <c r="H35" s="49">
        <f>ROUND(H32*0.3,-1)</f>
        <v>300</v>
      </c>
      <c r="I35" s="49">
        <f>ROUND(I32*0.3,-1)</f>
        <v>230</v>
      </c>
      <c r="J35" s="113"/>
    </row>
    <row r="36" spans="1:10" s="67" customFormat="1" x14ac:dyDescent="0.3">
      <c r="A36" s="39" t="s">
        <v>181</v>
      </c>
      <c r="B36" s="41" t="s">
        <v>182</v>
      </c>
      <c r="C36" s="44"/>
      <c r="D36" s="64"/>
      <c r="E36" s="64"/>
      <c r="F36" s="65"/>
      <c r="G36" s="66"/>
      <c r="H36" s="66"/>
      <c r="I36" s="66"/>
      <c r="J36" s="103"/>
    </row>
    <row r="37" spans="1:10" s="40" customFormat="1" ht="24.75" customHeight="1" x14ac:dyDescent="0.3">
      <c r="A37" s="55" t="s">
        <v>258</v>
      </c>
      <c r="B37" s="61" t="s">
        <v>239</v>
      </c>
      <c r="C37" s="55" t="s">
        <v>140</v>
      </c>
      <c r="D37" s="43" t="s">
        <v>177</v>
      </c>
      <c r="E37" s="43" t="s">
        <v>177</v>
      </c>
      <c r="F37" s="48"/>
      <c r="G37" s="49">
        <f>ROUND(MucLuong!$C$14,-1)</f>
        <v>1500</v>
      </c>
      <c r="H37" s="49">
        <f>ROUND(MucLuong!$C$15,-1)</f>
        <v>1000</v>
      </c>
      <c r="I37" s="49">
        <f>ROUND(MucLuong!$C$16,-1)</f>
        <v>750</v>
      </c>
      <c r="J37" s="103" t="s">
        <v>287</v>
      </c>
    </row>
    <row r="38" spans="1:10" s="40" customFormat="1" ht="24.75" customHeight="1" x14ac:dyDescent="0.3">
      <c r="A38" s="55" t="s">
        <v>259</v>
      </c>
      <c r="B38" s="61" t="s">
        <v>240</v>
      </c>
      <c r="C38" s="55" t="s">
        <v>140</v>
      </c>
      <c r="D38" s="43" t="s">
        <v>177</v>
      </c>
      <c r="E38" s="43" t="s">
        <v>177</v>
      </c>
      <c r="F38" s="48"/>
      <c r="G38" s="49">
        <f>ROUND(G37*0.8,-1)</f>
        <v>1200</v>
      </c>
      <c r="H38" s="49">
        <f>ROUND(H37*0.8,-1)</f>
        <v>800</v>
      </c>
      <c r="I38" s="49">
        <f>ROUND(I37*0.8,-1)</f>
        <v>600</v>
      </c>
      <c r="J38" s="357" t="s">
        <v>204</v>
      </c>
    </row>
    <row r="39" spans="1:10" s="40" customFormat="1" ht="31.5" x14ac:dyDescent="0.3">
      <c r="A39" s="55" t="s">
        <v>260</v>
      </c>
      <c r="B39" s="56" t="s">
        <v>229</v>
      </c>
      <c r="C39" s="55" t="s">
        <v>140</v>
      </c>
      <c r="D39" s="43" t="s">
        <v>177</v>
      </c>
      <c r="E39" s="43" t="s">
        <v>177</v>
      </c>
      <c r="F39" s="48"/>
      <c r="G39" s="49">
        <f>ROUND(G37*0.6,-1)</f>
        <v>900</v>
      </c>
      <c r="H39" s="49">
        <f>ROUND(H37*0.6,-1)</f>
        <v>600</v>
      </c>
      <c r="I39" s="49">
        <f>ROUND(I37*0.6,-1)</f>
        <v>450</v>
      </c>
      <c r="J39" s="358"/>
    </row>
    <row r="40" spans="1:10" s="40" customFormat="1" ht="31.5" x14ac:dyDescent="0.3">
      <c r="A40" s="55" t="s">
        <v>261</v>
      </c>
      <c r="B40" s="56" t="s">
        <v>230</v>
      </c>
      <c r="C40" s="55" t="s">
        <v>140</v>
      </c>
      <c r="D40" s="43" t="s">
        <v>177</v>
      </c>
      <c r="E40" s="43" t="s">
        <v>177</v>
      </c>
      <c r="F40" s="48"/>
      <c r="G40" s="49">
        <f>ROUND(G37*0.3,-1)</f>
        <v>450</v>
      </c>
      <c r="H40" s="49">
        <f>ROUND(H37*0.3,-1)</f>
        <v>300</v>
      </c>
      <c r="I40" s="49">
        <f>ROUND(I37*0.3,-1)</f>
        <v>230</v>
      </c>
      <c r="J40" s="359"/>
    </row>
    <row r="41" spans="1:10" s="63" customFormat="1" ht="98.25" customHeight="1" x14ac:dyDescent="0.3">
      <c r="A41" s="39" t="s">
        <v>183</v>
      </c>
      <c r="B41" s="41" t="s">
        <v>198</v>
      </c>
      <c r="C41" s="44"/>
      <c r="D41" s="64"/>
      <c r="E41" s="64"/>
      <c r="F41" s="65"/>
      <c r="G41" s="53"/>
      <c r="H41" s="53"/>
      <c r="I41" s="53"/>
      <c r="J41" s="104"/>
    </row>
    <row r="42" spans="1:10" s="40" customFormat="1" ht="29.25" customHeight="1" x14ac:dyDescent="0.3">
      <c r="A42" s="55" t="s">
        <v>258</v>
      </c>
      <c r="B42" s="56" t="s">
        <v>235</v>
      </c>
      <c r="C42" s="55" t="s">
        <v>140</v>
      </c>
      <c r="D42" s="43" t="s">
        <v>54</v>
      </c>
      <c r="E42" s="43">
        <v>180</v>
      </c>
      <c r="F42" s="48"/>
      <c r="G42" s="49">
        <f>ROUND(MucLuong!$C$14,-1)</f>
        <v>1500</v>
      </c>
      <c r="H42" s="49">
        <f>ROUND(MucLuong!$C$15,-1)</f>
        <v>1000</v>
      </c>
      <c r="I42" s="49">
        <f>ROUND(MucLuong!$C$16,-1)</f>
        <v>750</v>
      </c>
      <c r="J42" s="103" t="s">
        <v>286</v>
      </c>
    </row>
    <row r="43" spans="1:10" s="40" customFormat="1" ht="29.25" customHeight="1" x14ac:dyDescent="0.3">
      <c r="A43" s="55" t="s">
        <v>259</v>
      </c>
      <c r="B43" s="56" t="s">
        <v>236</v>
      </c>
      <c r="C43" s="55" t="s">
        <v>140</v>
      </c>
      <c r="D43" s="43" t="s">
        <v>79</v>
      </c>
      <c r="E43" s="43">
        <v>150</v>
      </c>
      <c r="F43" s="48"/>
      <c r="G43" s="49">
        <f>ROUND(G42*0.8,-1)</f>
        <v>1200</v>
      </c>
      <c r="H43" s="49">
        <f>ROUND(H42*0.8,-1)</f>
        <v>800</v>
      </c>
      <c r="I43" s="49">
        <f>ROUND(I42*0.8,-1)</f>
        <v>600</v>
      </c>
      <c r="J43" s="360" t="s">
        <v>204</v>
      </c>
    </row>
    <row r="44" spans="1:10" s="40" customFormat="1" ht="29.25" customHeight="1" x14ac:dyDescent="0.3">
      <c r="A44" s="55" t="s">
        <v>260</v>
      </c>
      <c r="B44" s="56" t="s">
        <v>241</v>
      </c>
      <c r="C44" s="55" t="s">
        <v>140</v>
      </c>
      <c r="D44" s="43" t="s">
        <v>73</v>
      </c>
      <c r="E44" s="43">
        <v>125</v>
      </c>
      <c r="F44" s="48"/>
      <c r="G44" s="49">
        <f>ROUND(G42*0.6,-1)</f>
        <v>900</v>
      </c>
      <c r="H44" s="49">
        <f>ROUND(H42*0.6,-1)</f>
        <v>600</v>
      </c>
      <c r="I44" s="49">
        <f>ROUND(I42*0.6,-1)</f>
        <v>450</v>
      </c>
      <c r="J44" s="362"/>
    </row>
    <row r="45" spans="1:10" s="40" customFormat="1" ht="29.25" customHeight="1" x14ac:dyDescent="0.3">
      <c r="A45" s="55" t="s">
        <v>261</v>
      </c>
      <c r="B45" s="56" t="s">
        <v>242</v>
      </c>
      <c r="C45" s="55" t="s">
        <v>140</v>
      </c>
      <c r="D45" s="43" t="s">
        <v>68</v>
      </c>
      <c r="E45" s="43">
        <v>70</v>
      </c>
      <c r="F45" s="48"/>
      <c r="G45" s="49">
        <f>ROUND(G42*0.3,-1)</f>
        <v>450</v>
      </c>
      <c r="H45" s="49">
        <f>ROUND(H42*0.3,-1)</f>
        <v>300</v>
      </c>
      <c r="I45" s="49">
        <f>ROUND(I42*0.3,-1)</f>
        <v>230</v>
      </c>
      <c r="J45" s="114"/>
    </row>
    <row r="46" spans="1:10" s="40" customFormat="1" x14ac:dyDescent="0.3">
      <c r="A46" s="36">
        <v>2</v>
      </c>
      <c r="B46" s="37" t="s">
        <v>185</v>
      </c>
      <c r="C46" s="36"/>
      <c r="D46" s="38"/>
      <c r="E46" s="38"/>
      <c r="F46" s="46"/>
      <c r="G46" s="47"/>
      <c r="H46" s="47"/>
      <c r="I46" s="47"/>
      <c r="J46" s="105"/>
    </row>
    <row r="47" spans="1:10" s="68" customFormat="1" ht="31.5" x14ac:dyDescent="0.35">
      <c r="A47" s="39" t="s">
        <v>41</v>
      </c>
      <c r="B47" s="41" t="s">
        <v>186</v>
      </c>
      <c r="C47" s="39"/>
      <c r="D47" s="57"/>
      <c r="E47" s="57"/>
      <c r="F47" s="58"/>
      <c r="G47" s="59"/>
      <c r="H47" s="59"/>
      <c r="I47" s="59"/>
      <c r="J47" s="102"/>
    </row>
    <row r="48" spans="1:10" s="40" customFormat="1" ht="24" customHeight="1" x14ac:dyDescent="0.3">
      <c r="A48" s="55" t="s">
        <v>258</v>
      </c>
      <c r="B48" s="61" t="s">
        <v>243</v>
      </c>
      <c r="C48" s="55" t="s">
        <v>140</v>
      </c>
      <c r="D48" s="43" t="s">
        <v>177</v>
      </c>
      <c r="E48" s="43" t="s">
        <v>177</v>
      </c>
      <c r="F48" s="48"/>
      <c r="G48" s="49">
        <f>ROUND(MucLuong!$C$14*0.8,-1)</f>
        <v>1200</v>
      </c>
      <c r="H48" s="49">
        <f>ROUND(MucLuong!$C$15*0.8,-1)</f>
        <v>800</v>
      </c>
      <c r="I48" s="49">
        <f>ROUND(MucLuong!$C$16*0.8,-1)</f>
        <v>600</v>
      </c>
      <c r="J48" s="106"/>
    </row>
    <row r="49" spans="1:10" s="40" customFormat="1" ht="24" customHeight="1" x14ac:dyDescent="0.3">
      <c r="A49" s="55" t="s">
        <v>259</v>
      </c>
      <c r="B49" s="61" t="s">
        <v>244</v>
      </c>
      <c r="C49" s="55" t="s">
        <v>140</v>
      </c>
      <c r="D49" s="43" t="s">
        <v>177</v>
      </c>
      <c r="E49" s="43" t="s">
        <v>177</v>
      </c>
      <c r="F49" s="48"/>
      <c r="G49" s="49">
        <f>ROUND(MucLuong!$C$14*0.6,-1)</f>
        <v>900</v>
      </c>
      <c r="H49" s="49">
        <f>ROUND(MucLuong!$C$15*0.6,-1)</f>
        <v>600</v>
      </c>
      <c r="I49" s="49">
        <f>ROUND(MucLuong!$C$16*0.6,-1)</f>
        <v>450</v>
      </c>
      <c r="J49" s="106"/>
    </row>
    <row r="50" spans="1:10" s="40" customFormat="1" ht="31.5" x14ac:dyDescent="0.3">
      <c r="A50" s="39" t="s">
        <v>41</v>
      </c>
      <c r="B50" s="41" t="s">
        <v>188</v>
      </c>
      <c r="C50" s="39"/>
      <c r="D50" s="57"/>
      <c r="E50" s="57"/>
      <c r="F50" s="58"/>
      <c r="G50" s="59"/>
      <c r="H50" s="59"/>
      <c r="I50" s="59"/>
      <c r="J50" s="102"/>
    </row>
    <row r="51" spans="1:10" s="40" customFormat="1" ht="47.25" x14ac:dyDescent="0.3">
      <c r="A51" s="55" t="s">
        <v>258</v>
      </c>
      <c r="B51" s="88" t="s">
        <v>289</v>
      </c>
      <c r="C51" s="55" t="s">
        <v>16</v>
      </c>
      <c r="D51" s="43" t="s">
        <v>43</v>
      </c>
      <c r="E51" s="43">
        <v>275</v>
      </c>
      <c r="F51" s="48"/>
      <c r="G51" s="49">
        <f>ROUND(70%*600,-1)</f>
        <v>420</v>
      </c>
      <c r="H51" s="49">
        <f>ROUND(70%*600,-1)</f>
        <v>420</v>
      </c>
      <c r="I51" s="49">
        <f>ROUND(70%*600,-1)</f>
        <v>420</v>
      </c>
      <c r="J51" s="355" t="s">
        <v>197</v>
      </c>
    </row>
    <row r="52" spans="1:10" s="40" customFormat="1" ht="31.5" x14ac:dyDescent="0.3">
      <c r="A52" s="55" t="s">
        <v>259</v>
      </c>
      <c r="B52" s="56" t="s">
        <v>201</v>
      </c>
      <c r="C52" s="55" t="s">
        <v>46</v>
      </c>
      <c r="D52" s="43" t="s">
        <v>47</v>
      </c>
      <c r="E52" s="43">
        <v>490</v>
      </c>
      <c r="F52" s="48"/>
      <c r="G52" s="49">
        <f>ROUND(70%*1000,-1)</f>
        <v>700</v>
      </c>
      <c r="H52" s="49">
        <f>ROUND(70%*1000,-1)</f>
        <v>700</v>
      </c>
      <c r="I52" s="49">
        <f>ROUND(70%*1000,-1)</f>
        <v>700</v>
      </c>
      <c r="J52" s="355"/>
    </row>
    <row r="53" spans="1:10" s="40" customFormat="1" ht="31.5" x14ac:dyDescent="0.3">
      <c r="A53" s="55" t="s">
        <v>260</v>
      </c>
      <c r="B53" s="56" t="s">
        <v>208</v>
      </c>
      <c r="C53" s="55" t="s">
        <v>46</v>
      </c>
      <c r="D53" s="43" t="s">
        <v>49</v>
      </c>
      <c r="E53" s="43">
        <v>630</v>
      </c>
      <c r="F53" s="48"/>
      <c r="G53" s="49">
        <f>ROUND(70%*1500,-1)</f>
        <v>1050</v>
      </c>
      <c r="H53" s="49">
        <f>ROUND(70%*1500,-1)</f>
        <v>1050</v>
      </c>
      <c r="I53" s="49">
        <f>ROUND(70%*1500,-1)</f>
        <v>1050</v>
      </c>
      <c r="J53" s="355"/>
    </row>
    <row r="54" spans="1:10" s="40" customFormat="1" ht="31.5" x14ac:dyDescent="0.3">
      <c r="A54" s="39" t="s">
        <v>50</v>
      </c>
      <c r="B54" s="41" t="s">
        <v>189</v>
      </c>
      <c r="C54" s="55"/>
      <c r="D54" s="43"/>
      <c r="E54" s="43"/>
      <c r="F54" s="48"/>
      <c r="G54" s="49"/>
      <c r="H54" s="49"/>
      <c r="I54" s="49"/>
      <c r="J54" s="102"/>
    </row>
    <row r="55" spans="1:10" s="40" customFormat="1" ht="47.25" x14ac:dyDescent="0.3">
      <c r="A55" s="55" t="s">
        <v>258</v>
      </c>
      <c r="B55" s="88" t="s">
        <v>289</v>
      </c>
      <c r="C55" s="55" t="s">
        <v>140</v>
      </c>
      <c r="D55" s="43" t="s">
        <v>56</v>
      </c>
      <c r="E55" s="43">
        <v>300</v>
      </c>
      <c r="F55" s="48"/>
      <c r="G55" s="49">
        <f>ROUND(MucLuong!$C$14*0.6,-1)</f>
        <v>900</v>
      </c>
      <c r="H55" s="49">
        <f>ROUND(MucLuong!$C$15*0.6,-1)</f>
        <v>600</v>
      </c>
      <c r="I55" s="49">
        <f>ROUND(MucLuong!$C$16*0.6,-1)</f>
        <v>450</v>
      </c>
      <c r="J55" s="103"/>
    </row>
    <row r="56" spans="1:10" s="40" customFormat="1" ht="47.25" x14ac:dyDescent="0.3">
      <c r="A56" s="55" t="s">
        <v>259</v>
      </c>
      <c r="B56" s="56" t="s">
        <v>245</v>
      </c>
      <c r="C56" s="55" t="s">
        <v>140</v>
      </c>
      <c r="D56" s="43" t="s">
        <v>58</v>
      </c>
      <c r="E56" s="43">
        <v>450</v>
      </c>
      <c r="F56" s="48"/>
      <c r="G56" s="49">
        <f>ROUND(MucLuong!$C$14*0.7,-1)</f>
        <v>1050</v>
      </c>
      <c r="H56" s="49">
        <f>ROUND(MucLuong!$C$15*0.7,-1)</f>
        <v>700</v>
      </c>
      <c r="I56" s="49">
        <f>ROUND(MucLuong!$C$16*0.7,-1)</f>
        <v>530</v>
      </c>
      <c r="J56" s="103"/>
    </row>
    <row r="57" spans="1:10" s="40" customFormat="1" ht="47.25" x14ac:dyDescent="0.3">
      <c r="A57" s="55" t="s">
        <v>260</v>
      </c>
      <c r="B57" s="56" t="s">
        <v>246</v>
      </c>
      <c r="C57" s="55" t="s">
        <v>140</v>
      </c>
      <c r="D57" s="43" t="s">
        <v>49</v>
      </c>
      <c r="E57" s="43">
        <v>630</v>
      </c>
      <c r="F57" s="48"/>
      <c r="G57" s="49">
        <f>ROUND(MucLuong!$C$14*0.8,-1)</f>
        <v>1200</v>
      </c>
      <c r="H57" s="49">
        <f>ROUND(MucLuong!$C$15*0.8,-1)</f>
        <v>800</v>
      </c>
      <c r="I57" s="49">
        <f>ROUND(MucLuong!$C$16*0.8,-1)</f>
        <v>600</v>
      </c>
      <c r="J57" s="103"/>
    </row>
    <row r="58" spans="1:10" s="40" customFormat="1" ht="31.5" x14ac:dyDescent="0.3">
      <c r="A58" s="36">
        <v>3</v>
      </c>
      <c r="B58" s="37" t="s">
        <v>191</v>
      </c>
      <c r="C58" s="55"/>
      <c r="D58" s="43"/>
      <c r="E58" s="43"/>
      <c r="F58" s="48"/>
      <c r="G58" s="49"/>
      <c r="H58" s="49"/>
      <c r="I58" s="49"/>
      <c r="J58" s="103"/>
    </row>
    <row r="59" spans="1:10" s="68" customFormat="1" ht="47.25" x14ac:dyDescent="0.35">
      <c r="A59" s="39" t="s">
        <v>192</v>
      </c>
      <c r="B59" s="41" t="s">
        <v>283</v>
      </c>
      <c r="C59" s="39"/>
      <c r="D59" s="57"/>
      <c r="E59" s="57"/>
      <c r="F59" s="58"/>
      <c r="G59" s="59"/>
      <c r="H59" s="59"/>
      <c r="I59" s="59"/>
      <c r="J59" s="102"/>
    </row>
    <row r="60" spans="1:10" s="68" customFormat="1" ht="31.5" x14ac:dyDescent="0.35">
      <c r="A60" s="39" t="s">
        <v>193</v>
      </c>
      <c r="B60" s="41" t="s">
        <v>186</v>
      </c>
      <c r="C60" s="39"/>
      <c r="D60" s="57"/>
      <c r="E60" s="57"/>
      <c r="F60" s="58"/>
      <c r="G60" s="59"/>
      <c r="H60" s="59"/>
      <c r="I60" s="59"/>
      <c r="J60" s="102"/>
    </row>
    <row r="61" spans="1:10" s="40" customFormat="1" ht="21" customHeight="1" x14ac:dyDescent="0.3">
      <c r="A61" s="55" t="s">
        <v>258</v>
      </c>
      <c r="B61" s="61" t="s">
        <v>243</v>
      </c>
      <c r="C61" s="55" t="s">
        <v>140</v>
      </c>
      <c r="D61" s="43" t="s">
        <v>177</v>
      </c>
      <c r="E61" s="43" t="s">
        <v>177</v>
      </c>
      <c r="F61" s="48"/>
      <c r="G61" s="49">
        <f>ROUND(MucLuong!$C$14*0.8,-1)</f>
        <v>1200</v>
      </c>
      <c r="H61" s="49">
        <f>ROUND(MucLuong!$C$15*0.8,-1)</f>
        <v>800</v>
      </c>
      <c r="I61" s="49">
        <f>ROUND(MucLuong!$C$16*0.8,-1)</f>
        <v>600</v>
      </c>
      <c r="J61" s="106"/>
    </row>
    <row r="62" spans="1:10" s="40" customFormat="1" ht="21" customHeight="1" x14ac:dyDescent="0.3">
      <c r="A62" s="55" t="s">
        <v>259</v>
      </c>
      <c r="B62" s="61" t="s">
        <v>247</v>
      </c>
      <c r="C62" s="55" t="s">
        <v>140</v>
      </c>
      <c r="D62" s="43" t="s">
        <v>177</v>
      </c>
      <c r="E62" s="43" t="s">
        <v>177</v>
      </c>
      <c r="F62" s="48"/>
      <c r="G62" s="49">
        <f>ROUND(MucLuong!$C$14*0.6,-1)</f>
        <v>900</v>
      </c>
      <c r="H62" s="49">
        <f>ROUND(MucLuong!$C$15*0.6,-1)</f>
        <v>600</v>
      </c>
      <c r="I62" s="49">
        <f>ROUND(MucLuong!$C$16*0.6,-1)</f>
        <v>450</v>
      </c>
      <c r="J62" s="106"/>
    </row>
    <row r="63" spans="1:10" s="68" customFormat="1" ht="19.5" x14ac:dyDescent="0.35">
      <c r="A63" s="39" t="s">
        <v>195</v>
      </c>
      <c r="B63" s="70" t="s">
        <v>194</v>
      </c>
      <c r="C63" s="39"/>
      <c r="D63" s="57"/>
      <c r="E63" s="57"/>
      <c r="F63" s="58"/>
      <c r="G63" s="59"/>
      <c r="H63" s="59"/>
      <c r="I63" s="59"/>
      <c r="J63" s="102"/>
    </row>
    <row r="64" spans="1:10" s="40" customFormat="1" ht="22.5" customHeight="1" x14ac:dyDescent="0.3">
      <c r="A64" s="55" t="s">
        <v>258</v>
      </c>
      <c r="B64" s="61" t="s">
        <v>248</v>
      </c>
      <c r="C64" s="55" t="s">
        <v>140</v>
      </c>
      <c r="D64" s="43" t="s">
        <v>177</v>
      </c>
      <c r="E64" s="43" t="s">
        <v>177</v>
      </c>
      <c r="F64" s="48">
        <v>70</v>
      </c>
      <c r="G64" s="49">
        <f>ROUND(0.8*70,-1)</f>
        <v>60</v>
      </c>
      <c r="H64" s="49">
        <f>ROUND(0.8*70,-1)</f>
        <v>60</v>
      </c>
      <c r="I64" s="49">
        <f>ROUND(0.5*70,0)</f>
        <v>35</v>
      </c>
      <c r="J64" s="106"/>
    </row>
    <row r="65" spans="1:10" s="40" customFormat="1" ht="31.5" x14ac:dyDescent="0.3">
      <c r="A65" s="55" t="s">
        <v>259</v>
      </c>
      <c r="B65" s="61" t="s">
        <v>249</v>
      </c>
      <c r="C65" s="55" t="s">
        <v>140</v>
      </c>
      <c r="D65" s="43" t="s">
        <v>177</v>
      </c>
      <c r="E65" s="43" t="s">
        <v>177</v>
      </c>
      <c r="F65" s="48">
        <v>60</v>
      </c>
      <c r="G65" s="49">
        <f>ROUND(0.8*60,-1)</f>
        <v>50</v>
      </c>
      <c r="H65" s="49">
        <f>ROUND(0.8*60,-1)</f>
        <v>50</v>
      </c>
      <c r="I65" s="49">
        <f>ROUND(0.5*60,0)</f>
        <v>30</v>
      </c>
      <c r="J65" s="106"/>
    </row>
    <row r="66" spans="1:10" s="40" customFormat="1" ht="28.5" customHeight="1" x14ac:dyDescent="0.3">
      <c r="A66" s="55" t="s">
        <v>260</v>
      </c>
      <c r="B66" s="61" t="s">
        <v>250</v>
      </c>
      <c r="C66" s="55" t="s">
        <v>140</v>
      </c>
      <c r="D66" s="43" t="s">
        <v>177</v>
      </c>
      <c r="E66" s="43" t="s">
        <v>177</v>
      </c>
      <c r="F66" s="48">
        <v>50</v>
      </c>
      <c r="G66" s="49">
        <f>ROUND(0.8*50,-1)</f>
        <v>40</v>
      </c>
      <c r="H66" s="49">
        <f>ROUND(0.8*50,-1)</f>
        <v>40</v>
      </c>
      <c r="I66" s="49">
        <f>ROUND(0.5*50,0)</f>
        <v>25</v>
      </c>
      <c r="J66" s="106"/>
    </row>
    <row r="67" spans="1:10" s="40" customFormat="1" ht="31.5" x14ac:dyDescent="0.3">
      <c r="A67" s="55" t="s">
        <v>261</v>
      </c>
      <c r="B67" s="61" t="s">
        <v>251</v>
      </c>
      <c r="C67" s="55" t="s">
        <v>140</v>
      </c>
      <c r="D67" s="43" t="s">
        <v>177</v>
      </c>
      <c r="E67" s="43" t="s">
        <v>177</v>
      </c>
      <c r="F67" s="48">
        <v>35</v>
      </c>
      <c r="G67" s="49">
        <f>ROUND(0.8*35,-1)</f>
        <v>30</v>
      </c>
      <c r="H67" s="49">
        <f>ROUND(0.8*35,-1)</f>
        <v>30</v>
      </c>
      <c r="I67" s="49">
        <f>ROUND(0.5*35,0)</f>
        <v>18</v>
      </c>
      <c r="J67" s="106"/>
    </row>
    <row r="68" spans="1:10" s="40" customFormat="1" ht="47.25" x14ac:dyDescent="0.3">
      <c r="A68" s="55" t="s">
        <v>262</v>
      </c>
      <c r="B68" s="61" t="s">
        <v>252</v>
      </c>
      <c r="C68" s="55" t="s">
        <v>140</v>
      </c>
      <c r="D68" s="43" t="s">
        <v>177</v>
      </c>
      <c r="E68" s="43" t="s">
        <v>177</v>
      </c>
      <c r="F68" s="48">
        <v>10</v>
      </c>
      <c r="G68" s="49">
        <f>ROUND(0.8*10,-1)</f>
        <v>10</v>
      </c>
      <c r="H68" s="49">
        <f>ROUND(0.8*10,-1)</f>
        <v>10</v>
      </c>
      <c r="I68" s="49">
        <f>ROUND(0.5*10,)</f>
        <v>5</v>
      </c>
      <c r="J68" s="106"/>
    </row>
    <row r="69" spans="1:10" s="40" customFormat="1" ht="31.5" x14ac:dyDescent="0.3">
      <c r="A69" s="39" t="s">
        <v>284</v>
      </c>
      <c r="B69" s="41" t="s">
        <v>196</v>
      </c>
      <c r="C69" s="55"/>
      <c r="D69" s="71"/>
      <c r="E69" s="43"/>
      <c r="F69" s="48"/>
      <c r="G69" s="49"/>
      <c r="H69" s="49"/>
      <c r="I69" s="49"/>
      <c r="J69" s="106"/>
    </row>
    <row r="70" spans="1:10" s="40" customFormat="1" x14ac:dyDescent="0.3">
      <c r="A70" s="55" t="s">
        <v>258</v>
      </c>
      <c r="B70" s="61" t="s">
        <v>243</v>
      </c>
      <c r="C70" s="55" t="s">
        <v>140</v>
      </c>
      <c r="D70" s="43" t="s">
        <v>177</v>
      </c>
      <c r="E70" s="43" t="s">
        <v>177</v>
      </c>
      <c r="F70" s="48"/>
      <c r="G70" s="49">
        <f>ROUND(MucLuong!$C$14*0.8,-1)</f>
        <v>1200</v>
      </c>
      <c r="H70" s="49">
        <f>ROUND(MucLuong!$C$15*0.8,-1)</f>
        <v>800</v>
      </c>
      <c r="I70" s="49">
        <f>ROUND(MucLuong!$C$16*0.8,-1)</f>
        <v>600</v>
      </c>
      <c r="J70" s="106"/>
    </row>
    <row r="71" spans="1:10" s="40" customFormat="1" x14ac:dyDescent="0.3">
      <c r="A71" s="55" t="s">
        <v>259</v>
      </c>
      <c r="B71" s="61" t="s">
        <v>247</v>
      </c>
      <c r="C71" s="55" t="s">
        <v>140</v>
      </c>
      <c r="D71" s="43" t="s">
        <v>177</v>
      </c>
      <c r="E71" s="43" t="s">
        <v>177</v>
      </c>
      <c r="F71" s="48"/>
      <c r="G71" s="49">
        <f>ROUND(MucLuong!$C$14*0.6,-1)</f>
        <v>900</v>
      </c>
      <c r="H71" s="49">
        <f>ROUND(MucLuong!$C$15*0.6,-1)</f>
        <v>600</v>
      </c>
      <c r="I71" s="49">
        <f>ROUND(MucLuong!$C$16*0.6,-1)</f>
        <v>450</v>
      </c>
      <c r="J71" s="106"/>
    </row>
    <row r="72" spans="1:10" s="40" customFormat="1" ht="143.25" customHeight="1" x14ac:dyDescent="0.3">
      <c r="A72" s="36">
        <v>4</v>
      </c>
      <c r="B72" s="37" t="s">
        <v>275</v>
      </c>
      <c r="C72" s="55"/>
      <c r="D72" s="43"/>
      <c r="E72" s="43"/>
      <c r="F72" s="48"/>
      <c r="G72" s="49"/>
      <c r="H72" s="49"/>
      <c r="I72" s="49"/>
      <c r="J72" s="103"/>
    </row>
    <row r="73" spans="1:10" ht="47.25" x14ac:dyDescent="0.3">
      <c r="A73" s="39" t="s">
        <v>82</v>
      </c>
      <c r="B73" s="61" t="s">
        <v>289</v>
      </c>
      <c r="C73" s="55" t="s">
        <v>140</v>
      </c>
      <c r="D73" s="43"/>
      <c r="E73" s="43"/>
      <c r="F73" s="48"/>
      <c r="G73" s="49">
        <f>ROUND(MucLuong!$C$14*0.65,-1)</f>
        <v>980</v>
      </c>
      <c r="H73" s="49">
        <f>ROUND(MucLuong!$C$15*0.65,-1)</f>
        <v>650</v>
      </c>
      <c r="I73" s="49">
        <f>ROUND(MucLuong!$C$16*0.65,-1)</f>
        <v>490</v>
      </c>
      <c r="J73" s="107"/>
    </row>
    <row r="74" spans="1:10" x14ac:dyDescent="0.3">
      <c r="A74" s="39" t="s">
        <v>91</v>
      </c>
      <c r="B74" s="56" t="s">
        <v>201</v>
      </c>
      <c r="C74" s="55" t="s">
        <v>140</v>
      </c>
      <c r="D74" s="43"/>
      <c r="E74" s="43"/>
      <c r="F74" s="48"/>
      <c r="G74" s="49">
        <f>ROUND(MucLuong!$C$14*0.7,-1)</f>
        <v>1050</v>
      </c>
      <c r="H74" s="49">
        <f>ROUND(MucLuong!$C$15*0.7,-1)</f>
        <v>700</v>
      </c>
      <c r="I74" s="49">
        <f>ROUND(MucLuong!$C$16*0.7,-1)</f>
        <v>530</v>
      </c>
      <c r="J74" s="107"/>
    </row>
    <row r="75" spans="1:10" x14ac:dyDescent="0.3">
      <c r="A75" s="39" t="s">
        <v>95</v>
      </c>
      <c r="B75" s="61" t="s">
        <v>207</v>
      </c>
      <c r="C75" s="55" t="s">
        <v>140</v>
      </c>
      <c r="D75" s="43"/>
      <c r="E75" s="43"/>
      <c r="F75" s="48"/>
      <c r="G75" s="49">
        <f>ROUND(MucLuong!$C$14*0.75,-1)</f>
        <v>1130</v>
      </c>
      <c r="H75" s="49">
        <f>ROUND(MucLuong!$C$15*0.75,-1)</f>
        <v>750</v>
      </c>
      <c r="I75" s="49">
        <f>ROUND(MucLuong!$C$16*0.75,-1)</f>
        <v>560</v>
      </c>
      <c r="J75" s="107"/>
    </row>
    <row r="76" spans="1:10" ht="31.5" x14ac:dyDescent="0.3">
      <c r="A76" s="39" t="s">
        <v>101</v>
      </c>
      <c r="B76" s="56" t="s">
        <v>208</v>
      </c>
      <c r="C76" s="55" t="s">
        <v>140</v>
      </c>
      <c r="D76" s="43"/>
      <c r="E76" s="43"/>
      <c r="F76" s="48"/>
      <c r="G76" s="49">
        <f>ROUND(MucLuong!$C$14*0.8,-1)</f>
        <v>1200</v>
      </c>
      <c r="H76" s="49">
        <f>ROUND(MucLuong!$C$15*0.8,-1)</f>
        <v>800</v>
      </c>
      <c r="I76" s="49">
        <f>ROUND(MucLuong!$C$16*0.8,-1)</f>
        <v>600</v>
      </c>
      <c r="J76" s="107"/>
    </row>
    <row r="77" spans="1:10" s="40" customFormat="1" ht="38.25" customHeight="1" x14ac:dyDescent="0.3">
      <c r="A77" s="36">
        <v>5</v>
      </c>
      <c r="B77" s="37" t="s">
        <v>200</v>
      </c>
      <c r="C77" s="55"/>
      <c r="D77" s="43"/>
      <c r="E77" s="43"/>
      <c r="F77" s="48"/>
      <c r="G77" s="49"/>
      <c r="H77" s="49"/>
      <c r="I77" s="49"/>
      <c r="J77" s="103"/>
    </row>
    <row r="78" spans="1:10" s="67" customFormat="1" ht="49.5" customHeight="1" x14ac:dyDescent="0.3">
      <c r="A78" s="39" t="s">
        <v>222</v>
      </c>
      <c r="B78" s="41" t="s">
        <v>202</v>
      </c>
      <c r="C78" s="44"/>
      <c r="D78" s="64"/>
      <c r="E78" s="64"/>
      <c r="F78" s="65"/>
      <c r="G78" s="66"/>
      <c r="H78" s="66"/>
      <c r="I78" s="66"/>
      <c r="J78" s="103"/>
    </row>
    <row r="79" spans="1:10" s="40" customFormat="1" ht="33" customHeight="1" x14ac:dyDescent="0.3">
      <c r="A79" s="55" t="s">
        <v>258</v>
      </c>
      <c r="B79" s="72" t="s">
        <v>253</v>
      </c>
      <c r="C79" s="55" t="s">
        <v>140</v>
      </c>
      <c r="D79" s="43" t="s">
        <v>177</v>
      </c>
      <c r="E79" s="43" t="s">
        <v>177</v>
      </c>
      <c r="F79" s="48"/>
      <c r="G79" s="49">
        <f>ROUND(MucLuong!$C$14*0.3,-1)</f>
        <v>450</v>
      </c>
      <c r="H79" s="49">
        <f>ROUND(MucLuong!$C$15*0.3,-1)</f>
        <v>300</v>
      </c>
      <c r="I79" s="49">
        <f>ROUND(MucLuong!$C$16*0.3,-1)</f>
        <v>230</v>
      </c>
      <c r="J79" s="103"/>
    </row>
    <row r="80" spans="1:10" s="40" customFormat="1" ht="26.25" customHeight="1" x14ac:dyDescent="0.3">
      <c r="A80" s="55" t="s">
        <v>259</v>
      </c>
      <c r="B80" s="56" t="s">
        <v>254</v>
      </c>
      <c r="C80" s="55" t="s">
        <v>140</v>
      </c>
      <c r="D80" s="43" t="s">
        <v>177</v>
      </c>
      <c r="E80" s="43" t="s">
        <v>177</v>
      </c>
      <c r="F80" s="48"/>
      <c r="G80" s="49">
        <f>ROUND(MucLuong!$C$14*0.6,-1)</f>
        <v>900</v>
      </c>
      <c r="H80" s="49">
        <f>ROUND(MucLuong!$C$15*0.6,-1)</f>
        <v>600</v>
      </c>
      <c r="I80" s="49">
        <f>ROUND(MucLuong!$C$16*0.6,-1)</f>
        <v>450</v>
      </c>
      <c r="J80" s="103"/>
    </row>
    <row r="81" spans="1:10" s="40" customFormat="1" ht="26.25" customHeight="1" x14ac:dyDescent="0.3">
      <c r="A81" s="55" t="s">
        <v>260</v>
      </c>
      <c r="B81" s="56" t="s">
        <v>255</v>
      </c>
      <c r="C81" s="55" t="s">
        <v>140</v>
      </c>
      <c r="D81" s="43" t="s">
        <v>177</v>
      </c>
      <c r="E81" s="43" t="s">
        <v>177</v>
      </c>
      <c r="F81" s="48"/>
      <c r="G81" s="49">
        <f>ROUND(MucLuong!$C$14*0.6,-1)</f>
        <v>900</v>
      </c>
      <c r="H81" s="49">
        <f>ROUND(MucLuong!$C$15*0.6,-1)</f>
        <v>600</v>
      </c>
      <c r="I81" s="49">
        <f>ROUND(MucLuong!$C$16*0.6,-1)</f>
        <v>450</v>
      </c>
      <c r="J81" s="103"/>
    </row>
    <row r="82" spans="1:10" s="40" customFormat="1" ht="26.25" customHeight="1" x14ac:dyDescent="0.3">
      <c r="A82" s="55" t="s">
        <v>261</v>
      </c>
      <c r="B82" s="56" t="s">
        <v>256</v>
      </c>
      <c r="C82" s="55" t="s">
        <v>140</v>
      </c>
      <c r="D82" s="43" t="s">
        <v>177</v>
      </c>
      <c r="E82" s="43" t="s">
        <v>177</v>
      </c>
      <c r="F82" s="48"/>
      <c r="G82" s="49">
        <f>ROUND(MucLuong!$C$14*0.3,-1)</f>
        <v>450</v>
      </c>
      <c r="H82" s="49">
        <f>ROUND(MucLuong!$C$15*0.3,-1)</f>
        <v>300</v>
      </c>
      <c r="I82" s="49">
        <f>ROUND(MucLuong!$C$16*0.3,-1)</f>
        <v>230</v>
      </c>
      <c r="J82" s="103"/>
    </row>
    <row r="83" spans="1:10" s="67" customFormat="1" ht="32.25" customHeight="1" x14ac:dyDescent="0.3">
      <c r="A83" s="39" t="s">
        <v>223</v>
      </c>
      <c r="B83" s="41" t="s">
        <v>203</v>
      </c>
      <c r="C83" s="44"/>
      <c r="D83" s="43"/>
      <c r="E83" s="43"/>
      <c r="F83" s="65"/>
      <c r="G83" s="66"/>
      <c r="H83" s="66"/>
      <c r="I83" s="66"/>
      <c r="J83" s="103"/>
    </row>
    <row r="84" spans="1:10" s="40" customFormat="1" ht="27.75" customHeight="1" x14ac:dyDescent="0.3">
      <c r="A84" s="55" t="s">
        <v>258</v>
      </c>
      <c r="B84" s="72" t="s">
        <v>253</v>
      </c>
      <c r="C84" s="55" t="s">
        <v>140</v>
      </c>
      <c r="D84" s="43" t="s">
        <v>117</v>
      </c>
      <c r="E84" s="43">
        <v>35</v>
      </c>
      <c r="F84" s="48"/>
      <c r="G84" s="49">
        <f>ROUND(MucLuong!$C$14*0.5,-1)</f>
        <v>750</v>
      </c>
      <c r="H84" s="49">
        <f>ROUND(MucLuong!$C$15*0.5,-1)</f>
        <v>500</v>
      </c>
      <c r="I84" s="49">
        <f>ROUND(MucLuong!$C$16*0.5,-1)</f>
        <v>380</v>
      </c>
      <c r="J84" s="103"/>
    </row>
    <row r="85" spans="1:10" s="40" customFormat="1" ht="27.75" customHeight="1" x14ac:dyDescent="0.3">
      <c r="A85" s="55" t="s">
        <v>259</v>
      </c>
      <c r="B85" s="56" t="s">
        <v>254</v>
      </c>
      <c r="C85" s="55" t="s">
        <v>140</v>
      </c>
      <c r="D85" s="43" t="s">
        <v>79</v>
      </c>
      <c r="E85" s="43">
        <v>150</v>
      </c>
      <c r="F85" s="48"/>
      <c r="G85" s="49">
        <f>ROUND(MucLuong!$C$14*0.8,-1)</f>
        <v>1200</v>
      </c>
      <c r="H85" s="49">
        <f>ROUND(MucLuong!$C$15*0.8,-1)</f>
        <v>800</v>
      </c>
      <c r="I85" s="49">
        <f>ROUND(MucLuong!$C$16*0.8,-1)</f>
        <v>600</v>
      </c>
      <c r="J85" s="103"/>
    </row>
    <row r="86" spans="1:10" s="40" customFormat="1" ht="27.75" customHeight="1" x14ac:dyDescent="0.3">
      <c r="A86" s="55" t="s">
        <v>260</v>
      </c>
      <c r="B86" s="56" t="s">
        <v>255</v>
      </c>
      <c r="C86" s="55" t="s">
        <v>140</v>
      </c>
      <c r="D86" s="43" t="s">
        <v>35</v>
      </c>
      <c r="E86" s="43">
        <v>210</v>
      </c>
      <c r="F86" s="48"/>
      <c r="G86" s="49">
        <f>ROUND(MucLuong!$C$14*0.8,-1)</f>
        <v>1200</v>
      </c>
      <c r="H86" s="49">
        <f>ROUND(MucLuong!$C$15*0.8,-1)</f>
        <v>800</v>
      </c>
      <c r="I86" s="49">
        <f>ROUND(MucLuong!$C$16*0.8,-1)</f>
        <v>600</v>
      </c>
      <c r="J86" s="103"/>
    </row>
    <row r="87" spans="1:10" s="40" customFormat="1" ht="27.75" customHeight="1" x14ac:dyDescent="0.3">
      <c r="A87" s="55" t="s">
        <v>261</v>
      </c>
      <c r="B87" s="56" t="s">
        <v>256</v>
      </c>
      <c r="C87" s="55" t="s">
        <v>140</v>
      </c>
      <c r="D87" s="43" t="s">
        <v>68</v>
      </c>
      <c r="E87" s="43">
        <v>70</v>
      </c>
      <c r="F87" s="48"/>
      <c r="G87" s="49">
        <f>ROUND(MucLuong!$C$14*0.5,-1)</f>
        <v>750</v>
      </c>
      <c r="H87" s="49">
        <f>ROUND(MucLuong!$C$15*0.5,-1)</f>
        <v>500</v>
      </c>
      <c r="I87" s="49">
        <f>ROUND(MucLuong!$C$16*0.5,-1)</f>
        <v>380</v>
      </c>
      <c r="J87" s="103"/>
    </row>
    <row r="88" spans="1:10" s="40" customFormat="1" ht="94.5" x14ac:dyDescent="0.3">
      <c r="A88" s="36">
        <v>6</v>
      </c>
      <c r="B88" s="37" t="s">
        <v>285</v>
      </c>
      <c r="C88" s="55" t="s">
        <v>199</v>
      </c>
      <c r="D88" s="43"/>
      <c r="E88" s="43"/>
      <c r="F88" s="48">
        <v>300</v>
      </c>
      <c r="G88" s="49">
        <v>300</v>
      </c>
      <c r="H88" s="49">
        <v>300</v>
      </c>
      <c r="I88" s="49">
        <v>300</v>
      </c>
      <c r="J88" s="103"/>
    </row>
    <row r="89" spans="1:10" s="40" customFormat="1" ht="49.5" customHeight="1" x14ac:dyDescent="0.3">
      <c r="A89" s="36">
        <v>7</v>
      </c>
      <c r="B89" s="37" t="s">
        <v>290</v>
      </c>
      <c r="C89" s="55"/>
      <c r="D89" s="43"/>
      <c r="E89" s="43"/>
      <c r="F89" s="48"/>
      <c r="G89" s="49"/>
      <c r="H89" s="49"/>
      <c r="I89" s="49"/>
      <c r="J89" s="103" t="s">
        <v>269</v>
      </c>
    </row>
    <row r="90" spans="1:10" s="67" customFormat="1" ht="26.25" customHeight="1" x14ac:dyDescent="0.3">
      <c r="A90" s="39" t="s">
        <v>216</v>
      </c>
      <c r="B90" s="41" t="s">
        <v>217</v>
      </c>
      <c r="C90" s="44"/>
      <c r="D90" s="64"/>
      <c r="E90" s="64"/>
      <c r="F90" s="65"/>
      <c r="G90" s="66"/>
      <c r="H90" s="66"/>
      <c r="I90" s="66"/>
      <c r="J90" s="103"/>
    </row>
    <row r="91" spans="1:10" s="67" customFormat="1" ht="18" customHeight="1" x14ac:dyDescent="0.3">
      <c r="A91" s="55" t="s">
        <v>258</v>
      </c>
      <c r="B91" s="56" t="s">
        <v>209</v>
      </c>
      <c r="C91" s="55" t="s">
        <v>140</v>
      </c>
      <c r="D91" s="64" t="s">
        <v>177</v>
      </c>
      <c r="E91" s="64" t="s">
        <v>177</v>
      </c>
      <c r="F91" s="65"/>
      <c r="G91" s="49">
        <f>ROUND(MucLuong!$C$14,-1)</f>
        <v>1500</v>
      </c>
      <c r="H91" s="49">
        <f>ROUND(MucLuong!$C$15,-1)</f>
        <v>1000</v>
      </c>
      <c r="I91" s="49">
        <f>ROUND(MucLuong!$C$16,-1)</f>
        <v>750</v>
      </c>
      <c r="J91" s="103"/>
    </row>
    <row r="92" spans="1:10" s="67" customFormat="1" ht="18" customHeight="1" x14ac:dyDescent="0.3">
      <c r="A92" s="55" t="s">
        <v>259</v>
      </c>
      <c r="B92" s="56" t="s">
        <v>218</v>
      </c>
      <c r="C92" s="55" t="s">
        <v>140</v>
      </c>
      <c r="D92" s="64" t="s">
        <v>177</v>
      </c>
      <c r="E92" s="64" t="s">
        <v>177</v>
      </c>
      <c r="F92" s="65"/>
      <c r="G92" s="49">
        <f>ROUND(G91*0.8,-1)</f>
        <v>1200</v>
      </c>
      <c r="H92" s="49">
        <f>ROUND(H91*0.8,-1)</f>
        <v>800</v>
      </c>
      <c r="I92" s="49">
        <f>ROUND(I91*0.8,-1)</f>
        <v>600</v>
      </c>
      <c r="J92" s="103"/>
    </row>
    <row r="93" spans="1:10" s="67" customFormat="1" ht="18" customHeight="1" x14ac:dyDescent="0.3">
      <c r="A93" s="55" t="s">
        <v>260</v>
      </c>
      <c r="B93" s="56" t="s">
        <v>210</v>
      </c>
      <c r="C93" s="55" t="s">
        <v>140</v>
      </c>
      <c r="D93" s="64" t="s">
        <v>177</v>
      </c>
      <c r="E93" s="64" t="s">
        <v>177</v>
      </c>
      <c r="F93" s="65"/>
      <c r="G93" s="49">
        <f>ROUND(G91*0.6,-1)</f>
        <v>900</v>
      </c>
      <c r="H93" s="49">
        <f>ROUND(H91*0.6,-1)</f>
        <v>600</v>
      </c>
      <c r="I93" s="49">
        <f>ROUND(I91*0.6,-1)</f>
        <v>450</v>
      </c>
      <c r="J93" s="103"/>
    </row>
    <row r="94" spans="1:10" s="67" customFormat="1" ht="18" customHeight="1" x14ac:dyDescent="0.3">
      <c r="A94" s="55" t="s">
        <v>261</v>
      </c>
      <c r="B94" s="56" t="s">
        <v>219</v>
      </c>
      <c r="C94" s="55" t="s">
        <v>140</v>
      </c>
      <c r="D94" s="64" t="s">
        <v>177</v>
      </c>
      <c r="E94" s="64" t="s">
        <v>177</v>
      </c>
      <c r="F94" s="65"/>
      <c r="G94" s="49">
        <f>ROUND(G91*0.3,-1)</f>
        <v>450</v>
      </c>
      <c r="H94" s="49">
        <f>ROUND(H91*0.3,-1)</f>
        <v>300</v>
      </c>
      <c r="I94" s="49">
        <f>ROUND(I91*0.3,-1)</f>
        <v>230</v>
      </c>
      <c r="J94" s="103"/>
    </row>
    <row r="95" spans="1:10" s="67" customFormat="1" ht="32.25" customHeight="1" x14ac:dyDescent="0.3">
      <c r="A95" s="39" t="s">
        <v>220</v>
      </c>
      <c r="B95" s="41" t="s">
        <v>221</v>
      </c>
      <c r="C95" s="55"/>
      <c r="D95" s="64"/>
      <c r="E95" s="64"/>
      <c r="F95" s="65"/>
      <c r="G95" s="66"/>
      <c r="H95" s="66"/>
      <c r="I95" s="66"/>
      <c r="J95" s="103"/>
    </row>
    <row r="96" spans="1:10" s="67" customFormat="1" ht="24.75" customHeight="1" x14ac:dyDescent="0.3">
      <c r="A96" s="55" t="s">
        <v>258</v>
      </c>
      <c r="B96" s="56" t="s">
        <v>211</v>
      </c>
      <c r="C96" s="55" t="s">
        <v>140</v>
      </c>
      <c r="D96" s="64" t="s">
        <v>177</v>
      </c>
      <c r="E96" s="64" t="s">
        <v>177</v>
      </c>
      <c r="F96" s="48"/>
      <c r="G96" s="49">
        <f>ROUND(MucLuong!$C$14,-1)</f>
        <v>1500</v>
      </c>
      <c r="H96" s="49">
        <f>ROUND(MucLuong!$C$15,-1)</f>
        <v>1000</v>
      </c>
      <c r="I96" s="49">
        <f>ROUND(MucLuong!$C$16,-1)</f>
        <v>750</v>
      </c>
      <c r="J96" s="106"/>
    </row>
    <row r="97" spans="1:10" s="67" customFormat="1" ht="24.75" customHeight="1" x14ac:dyDescent="0.3">
      <c r="A97" s="55" t="s">
        <v>259</v>
      </c>
      <c r="B97" s="56" t="s">
        <v>212</v>
      </c>
      <c r="C97" s="55" t="s">
        <v>140</v>
      </c>
      <c r="D97" s="64" t="s">
        <v>177</v>
      </c>
      <c r="E97" s="64" t="s">
        <v>177</v>
      </c>
      <c r="F97" s="48"/>
      <c r="G97" s="49">
        <f>ROUND(G96*0.8,-1)</f>
        <v>1200</v>
      </c>
      <c r="H97" s="49">
        <f>ROUND(H96*0.8,-1)</f>
        <v>800</v>
      </c>
      <c r="I97" s="49">
        <f>ROUND(I96*0.8,-1)</f>
        <v>600</v>
      </c>
      <c r="J97" s="106"/>
    </row>
    <row r="98" spans="1:10" s="67" customFormat="1" ht="24.75" customHeight="1" x14ac:dyDescent="0.3">
      <c r="A98" s="55" t="s">
        <v>260</v>
      </c>
      <c r="B98" s="56" t="s">
        <v>210</v>
      </c>
      <c r="C98" s="55" t="s">
        <v>140</v>
      </c>
      <c r="D98" s="64" t="s">
        <v>177</v>
      </c>
      <c r="E98" s="64" t="s">
        <v>177</v>
      </c>
      <c r="F98" s="48"/>
      <c r="G98" s="49">
        <f>ROUND(G96*0.6,-1)</f>
        <v>900</v>
      </c>
      <c r="H98" s="49">
        <f>ROUND(H96*0.6,-1)</f>
        <v>600</v>
      </c>
      <c r="I98" s="49">
        <f>ROUND(I96*0.6,-1)</f>
        <v>450</v>
      </c>
      <c r="J98" s="106"/>
    </row>
    <row r="99" spans="1:10" s="63" customFormat="1" ht="36" customHeight="1" x14ac:dyDescent="0.3">
      <c r="A99" s="27">
        <v>8</v>
      </c>
      <c r="B99" s="28" t="s">
        <v>282</v>
      </c>
      <c r="C99" s="29"/>
      <c r="D99" s="31"/>
      <c r="E99" s="31"/>
      <c r="F99" s="50"/>
      <c r="G99" s="51"/>
      <c r="H99" s="51"/>
      <c r="I99" s="51"/>
      <c r="J99" s="108" t="s">
        <v>274</v>
      </c>
    </row>
    <row r="100" spans="1:10" s="63" customFormat="1" ht="24.75" customHeight="1" x14ac:dyDescent="0.3">
      <c r="A100" s="29" t="s">
        <v>258</v>
      </c>
      <c r="B100" s="30" t="s">
        <v>270</v>
      </c>
      <c r="C100" s="29" t="s">
        <v>140</v>
      </c>
      <c r="D100" s="43" t="s">
        <v>35</v>
      </c>
      <c r="E100" s="43">
        <v>180</v>
      </c>
      <c r="F100" s="50"/>
      <c r="G100" s="49">
        <f>ROUND(MucLuong!$C$14,-1)</f>
        <v>1500</v>
      </c>
      <c r="H100" s="49">
        <f>ROUND(MucLuong!$C$15,-1)</f>
        <v>1000</v>
      </c>
      <c r="I100" s="49">
        <f>ROUND(MucLuong!$C$16,-1)</f>
        <v>750</v>
      </c>
      <c r="J100" s="108"/>
    </row>
    <row r="101" spans="1:10" s="63" customFormat="1" ht="24.75" customHeight="1" x14ac:dyDescent="0.3">
      <c r="A101" s="29" t="s">
        <v>259</v>
      </c>
      <c r="B101" s="30" t="s">
        <v>271</v>
      </c>
      <c r="C101" s="29" t="s">
        <v>140</v>
      </c>
      <c r="D101" s="43" t="s">
        <v>73</v>
      </c>
      <c r="E101" s="43">
        <v>125</v>
      </c>
      <c r="F101" s="50"/>
      <c r="G101" s="49">
        <f>ROUND(G100*0.6,-1)</f>
        <v>900</v>
      </c>
      <c r="H101" s="49">
        <f>ROUND(H100*0.6,-1)</f>
        <v>600</v>
      </c>
      <c r="I101" s="49">
        <f>ROUND(I100*0.6,-1)</f>
        <v>450</v>
      </c>
      <c r="J101" s="108"/>
    </row>
    <row r="102" spans="1:10" s="63" customFormat="1" ht="24.75" customHeight="1" x14ac:dyDescent="0.3">
      <c r="A102" s="29" t="s">
        <v>260</v>
      </c>
      <c r="B102" s="30" t="s">
        <v>272</v>
      </c>
      <c r="C102" s="29" t="s">
        <v>140</v>
      </c>
      <c r="D102" s="43" t="s">
        <v>79</v>
      </c>
      <c r="E102" s="43">
        <v>150</v>
      </c>
      <c r="F102" s="50"/>
      <c r="G102" s="49">
        <f>ROUND(G100*0.8,-1)</f>
        <v>1200</v>
      </c>
      <c r="H102" s="49">
        <f>ROUND(H100*0.8,-1)</f>
        <v>800</v>
      </c>
      <c r="I102" s="49">
        <f>ROUND(I100*0.8,-1)</f>
        <v>600</v>
      </c>
      <c r="J102" s="108"/>
    </row>
    <row r="103" spans="1:10" ht="16.5" customHeight="1" x14ac:dyDescent="0.3">
      <c r="A103" s="83"/>
      <c r="B103" s="84"/>
      <c r="C103" s="83"/>
      <c r="D103" s="85"/>
      <c r="E103" s="85"/>
      <c r="F103" s="86"/>
      <c r="G103" s="87"/>
      <c r="H103" s="87"/>
      <c r="I103" s="87"/>
      <c r="J103" s="109"/>
    </row>
  </sheetData>
  <mergeCells count="9">
    <mergeCell ref="A1:J1"/>
    <mergeCell ref="J51:J53"/>
    <mergeCell ref="A2:J2"/>
    <mergeCell ref="J19:J21"/>
    <mergeCell ref="J29:J30"/>
    <mergeCell ref="J38:J40"/>
    <mergeCell ref="J8:J9"/>
    <mergeCell ref="J43:J44"/>
    <mergeCell ref="J33:J34"/>
  </mergeCells>
  <pageMargins left="0.35433070866141736" right="0.11458333333333333" top="0.59055118110236227" bottom="0.43307086614173229" header="0.31496062992125984" footer="0.31496062992125984"/>
  <pageSetup paperSize="9" orientation="landscape" blackAndWhite="1" verticalDpi="300" r:id="rId1"/>
  <headerFooter>
    <oddHeader>&amp;C&amp;12&amp;P</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52"/>
  <sheetViews>
    <sheetView showZeros="0" zoomScaleNormal="100" zoomScalePageLayoutView="130" workbookViewId="0">
      <pane xSplit="3" ySplit="11" topLeftCell="O24" activePane="bottomRight" state="frozen"/>
      <selection pane="topRight" activeCell="D1" sqref="D1"/>
      <selection pane="bottomLeft" activeCell="A12" sqref="A12"/>
      <selection pane="bottomRight" activeCell="AF27" sqref="AF27"/>
    </sheetView>
  </sheetViews>
  <sheetFormatPr defaultColWidth="8.88671875" defaultRowHeight="15.75" x14ac:dyDescent="0.25"/>
  <cols>
    <col min="1" max="1" width="5.6640625" style="206" customWidth="1"/>
    <col min="2" max="2" width="44.109375" style="208" customWidth="1"/>
    <col min="3" max="3" width="9.88671875" style="206" customWidth="1"/>
    <col min="4" max="4" width="8" style="206" hidden="1" customWidth="1"/>
    <col min="5" max="5" width="6.44140625" style="206" hidden="1" customWidth="1"/>
    <col min="6" max="6" width="8" style="206" hidden="1" customWidth="1"/>
    <col min="7" max="7" width="9.77734375" style="206" hidden="1" customWidth="1"/>
    <col min="8" max="10" width="9.109375" style="206" hidden="1" customWidth="1"/>
    <col min="11" max="11" width="8" style="207" hidden="1" customWidth="1"/>
    <col min="12" max="12" width="7.77734375" style="207" hidden="1" customWidth="1"/>
    <col min="13" max="13" width="21.33203125" style="143" hidden="1" customWidth="1"/>
    <col min="14" max="14" width="7.6640625" style="245" hidden="1" customWidth="1"/>
    <col min="15" max="15" width="7.44140625" style="246" customWidth="1"/>
    <col min="16" max="17" width="9.88671875" style="245" hidden="1" customWidth="1"/>
    <col min="18" max="18" width="6.44140625" style="245" customWidth="1"/>
    <col min="19" max="19" width="24.77734375" style="143" hidden="1" customWidth="1"/>
    <col min="20" max="20" width="12.6640625" style="245" customWidth="1"/>
    <col min="21" max="21" width="6.6640625" style="181" hidden="1" customWidth="1"/>
    <col min="22" max="22" width="7" style="181" hidden="1" customWidth="1"/>
    <col min="23" max="23" width="6.21875" style="181" hidden="1" customWidth="1"/>
    <col min="24" max="31" width="12" style="181" hidden="1" customWidth="1"/>
    <col min="32" max="16384" width="8.88671875" style="181"/>
  </cols>
  <sheetData>
    <row r="1" spans="1:31" ht="33.75" customHeight="1" x14ac:dyDescent="0.25">
      <c r="A1" s="364" t="s">
        <v>532</v>
      </c>
      <c r="B1" s="364"/>
      <c r="C1" s="364"/>
      <c r="D1" s="364"/>
      <c r="E1" s="364"/>
      <c r="F1" s="364"/>
      <c r="G1" s="364"/>
      <c r="H1" s="364"/>
      <c r="I1" s="364"/>
      <c r="J1" s="364"/>
      <c r="K1" s="364"/>
      <c r="L1" s="364"/>
      <c r="M1" s="364"/>
      <c r="N1" s="364"/>
      <c r="O1" s="364"/>
      <c r="P1" s="364"/>
      <c r="Q1" s="364"/>
      <c r="R1" s="364"/>
      <c r="S1" s="364"/>
      <c r="T1" s="310"/>
    </row>
    <row r="2" spans="1:31" ht="20.25" customHeight="1" x14ac:dyDescent="0.25">
      <c r="A2" s="348" t="s">
        <v>567</v>
      </c>
      <c r="B2" s="348"/>
      <c r="C2" s="348"/>
      <c r="D2" s="348"/>
      <c r="E2" s="348"/>
      <c r="F2" s="348"/>
      <c r="G2" s="348"/>
      <c r="H2" s="348"/>
      <c r="I2" s="348"/>
      <c r="J2" s="348"/>
      <c r="K2" s="348"/>
      <c r="L2" s="348"/>
      <c r="M2" s="348"/>
      <c r="N2" s="348"/>
      <c r="O2" s="348"/>
      <c r="P2" s="348"/>
      <c r="Q2" s="348"/>
      <c r="R2" s="348"/>
      <c r="S2" s="348"/>
      <c r="T2" s="194"/>
      <c r="U2" s="199"/>
      <c r="V2" s="199"/>
      <c r="W2" s="199"/>
      <c r="X2" s="199"/>
    </row>
    <row r="3" spans="1:31" ht="7.5" customHeight="1" x14ac:dyDescent="0.25">
      <c r="A3" s="310"/>
      <c r="B3" s="310"/>
      <c r="C3" s="310"/>
      <c r="D3" s="310"/>
      <c r="E3" s="310"/>
      <c r="F3" s="310"/>
      <c r="G3" s="310"/>
      <c r="H3" s="200" t="s">
        <v>389</v>
      </c>
      <c r="I3" s="310"/>
      <c r="J3" s="310"/>
      <c r="K3" s="201"/>
      <c r="L3" s="201"/>
    </row>
    <row r="4" spans="1:31" ht="15.75" hidden="1" customHeight="1" x14ac:dyDescent="0.25">
      <c r="A4" s="310"/>
      <c r="B4" s="308" t="s">
        <v>419</v>
      </c>
      <c r="C4" s="308" t="s">
        <v>310</v>
      </c>
      <c r="D4" s="310"/>
      <c r="E4" s="310"/>
      <c r="F4" s="310"/>
      <c r="G4" s="310"/>
      <c r="H4" s="310"/>
      <c r="I4" s="310"/>
      <c r="J4" s="310"/>
      <c r="K4" s="201"/>
      <c r="L4" s="201"/>
      <c r="M4" s="146"/>
      <c r="N4" s="247"/>
      <c r="O4" s="248"/>
      <c r="P4" s="247"/>
      <c r="Q4" s="247"/>
      <c r="R4" s="247"/>
      <c r="S4" s="146"/>
      <c r="T4" s="247"/>
    </row>
    <row r="5" spans="1:31" ht="15.75" hidden="1" customHeight="1" x14ac:dyDescent="0.25">
      <c r="A5" s="310"/>
      <c r="B5" s="126" t="s">
        <v>321</v>
      </c>
      <c r="C5" s="117">
        <v>2000</v>
      </c>
      <c r="D5" s="310"/>
      <c r="E5" s="310"/>
      <c r="F5" s="310"/>
      <c r="G5" s="310"/>
      <c r="H5" s="310"/>
      <c r="I5" s="310"/>
      <c r="J5" s="310"/>
      <c r="K5" s="201"/>
      <c r="L5" s="201"/>
      <c r="M5" s="146"/>
      <c r="N5" s="247"/>
      <c r="O5" s="248"/>
      <c r="P5" s="247"/>
      <c r="Q5" s="247"/>
      <c r="R5" s="247"/>
      <c r="S5" s="146"/>
      <c r="T5" s="247"/>
    </row>
    <row r="6" spans="1:31" ht="15.75" hidden="1" customHeight="1" x14ac:dyDescent="0.25">
      <c r="A6" s="310"/>
      <c r="B6" s="126" t="s">
        <v>322</v>
      </c>
      <c r="C6" s="117">
        <v>1500</v>
      </c>
      <c r="D6" s="310"/>
      <c r="E6" s="310"/>
      <c r="F6" s="310"/>
      <c r="G6" s="310"/>
      <c r="H6" s="310"/>
      <c r="I6" s="310"/>
      <c r="J6" s="310"/>
      <c r="K6" s="201"/>
      <c r="L6" s="201"/>
      <c r="M6" s="146"/>
      <c r="N6" s="247"/>
      <c r="O6" s="248"/>
      <c r="P6" s="247"/>
      <c r="Q6" s="247"/>
      <c r="R6" s="247"/>
      <c r="S6" s="146"/>
      <c r="T6" s="247"/>
    </row>
    <row r="7" spans="1:31" ht="15.75" hidden="1" customHeight="1" x14ac:dyDescent="0.25">
      <c r="A7" s="310"/>
      <c r="B7" s="126" t="s">
        <v>307</v>
      </c>
      <c r="C7" s="117">
        <v>1000</v>
      </c>
      <c r="D7" s="310"/>
      <c r="E7" s="310"/>
      <c r="F7" s="310"/>
      <c r="G7" s="310"/>
      <c r="H7" s="310"/>
      <c r="I7" s="310"/>
      <c r="J7" s="310"/>
      <c r="K7" s="201"/>
      <c r="L7" s="201"/>
      <c r="M7" s="146"/>
      <c r="N7" s="247"/>
      <c r="O7" s="248"/>
      <c r="P7" s="247"/>
      <c r="Q7" s="247"/>
      <c r="R7" s="247"/>
      <c r="S7" s="146"/>
      <c r="T7" s="247"/>
    </row>
    <row r="8" spans="1:31" ht="15.75" hidden="1" customHeight="1" x14ac:dyDescent="0.25">
      <c r="A8" s="310"/>
      <c r="B8" s="126" t="s">
        <v>308</v>
      </c>
      <c r="C8" s="117">
        <v>750</v>
      </c>
      <c r="D8" s="310"/>
      <c r="E8" s="310"/>
      <c r="F8" s="310"/>
      <c r="G8" s="310"/>
      <c r="H8" s="310"/>
      <c r="I8" s="310"/>
      <c r="J8" s="310"/>
      <c r="K8" s="201"/>
      <c r="L8" s="201"/>
      <c r="M8" s="146"/>
      <c r="N8" s="247"/>
      <c r="O8" s="248"/>
      <c r="P8" s="247"/>
      <c r="Q8" s="247"/>
      <c r="R8" s="247"/>
      <c r="S8" s="146"/>
      <c r="T8" s="247"/>
    </row>
    <row r="9" spans="1:31" ht="16.5" customHeight="1" x14ac:dyDescent="0.25">
      <c r="A9" s="310"/>
      <c r="B9" s="310"/>
      <c r="C9" s="310"/>
      <c r="D9" s="310"/>
      <c r="E9" s="310"/>
      <c r="F9" s="310"/>
      <c r="G9" s="310"/>
      <c r="H9" s="310"/>
      <c r="I9" s="310"/>
      <c r="J9" s="310"/>
      <c r="K9" s="201"/>
      <c r="L9" s="201"/>
      <c r="M9" s="146"/>
      <c r="N9" s="247"/>
      <c r="O9" s="248"/>
      <c r="P9" s="247"/>
      <c r="Q9" s="247"/>
      <c r="R9" s="249" t="s">
        <v>268</v>
      </c>
      <c r="T9" s="247"/>
    </row>
    <row r="10" spans="1:31" s="182" customFormat="1" ht="8.25" customHeight="1" x14ac:dyDescent="0.25">
      <c r="A10" s="346" t="s">
        <v>0</v>
      </c>
      <c r="B10" s="346" t="s">
        <v>1</v>
      </c>
      <c r="C10" s="346" t="s">
        <v>2</v>
      </c>
      <c r="D10" s="349" t="s">
        <v>338</v>
      </c>
      <c r="E10" s="349" t="s">
        <v>399</v>
      </c>
      <c r="F10" s="349" t="s">
        <v>388</v>
      </c>
      <c r="G10" s="345" t="s">
        <v>396</v>
      </c>
      <c r="H10" s="345"/>
      <c r="I10" s="345"/>
      <c r="J10" s="345"/>
      <c r="K10" s="345"/>
      <c r="L10" s="345" t="s">
        <v>434</v>
      </c>
      <c r="M10" s="350" t="s">
        <v>460</v>
      </c>
      <c r="N10" s="346" t="s">
        <v>433</v>
      </c>
      <c r="O10" s="346" t="s">
        <v>470</v>
      </c>
      <c r="P10" s="308"/>
      <c r="Q10" s="306"/>
      <c r="R10" s="351" t="s">
        <v>3</v>
      </c>
      <c r="S10" s="350" t="s">
        <v>469</v>
      </c>
      <c r="T10" s="130"/>
      <c r="X10" s="353" t="s">
        <v>435</v>
      </c>
      <c r="Y10" s="353" t="s">
        <v>436</v>
      </c>
      <c r="Z10" s="353" t="s">
        <v>437</v>
      </c>
      <c r="AA10" s="353" t="s">
        <v>438</v>
      </c>
      <c r="AB10" s="353" t="s">
        <v>439</v>
      </c>
      <c r="AC10" s="353" t="s">
        <v>440</v>
      </c>
      <c r="AD10" s="353" t="s">
        <v>441</v>
      </c>
      <c r="AE10" s="353" t="s">
        <v>442</v>
      </c>
    </row>
    <row r="11" spans="1:31" s="182" customFormat="1" ht="15" customHeight="1" x14ac:dyDescent="0.25">
      <c r="A11" s="346"/>
      <c r="B11" s="346"/>
      <c r="C11" s="346"/>
      <c r="D11" s="349"/>
      <c r="E11" s="349"/>
      <c r="F11" s="349"/>
      <c r="G11" s="309" t="s">
        <v>421</v>
      </c>
      <c r="H11" s="309" t="s">
        <v>422</v>
      </c>
      <c r="I11" s="309" t="s">
        <v>423</v>
      </c>
      <c r="J11" s="309" t="s">
        <v>424</v>
      </c>
      <c r="K11" s="309" t="s">
        <v>425</v>
      </c>
      <c r="L11" s="345"/>
      <c r="M11" s="350"/>
      <c r="N11" s="346"/>
      <c r="O11" s="346"/>
      <c r="P11" s="308"/>
      <c r="Q11" s="307"/>
      <c r="R11" s="352"/>
      <c r="S11" s="350"/>
      <c r="T11" s="130"/>
      <c r="X11" s="353"/>
      <c r="Y11" s="353"/>
      <c r="Z11" s="353"/>
      <c r="AA11" s="353"/>
      <c r="AB11" s="353"/>
      <c r="AC11" s="353"/>
      <c r="AD11" s="353"/>
      <c r="AE11" s="353"/>
    </row>
    <row r="12" spans="1:31" ht="16.5" customHeight="1" x14ac:dyDescent="0.25">
      <c r="A12" s="308">
        <v>1</v>
      </c>
      <c r="B12" s="271" t="s">
        <v>185</v>
      </c>
      <c r="C12" s="126"/>
      <c r="D12" s="272"/>
      <c r="E12" s="272"/>
      <c r="F12" s="272"/>
      <c r="G12" s="272"/>
      <c r="H12" s="272"/>
      <c r="I12" s="272"/>
      <c r="J12" s="272"/>
      <c r="K12" s="272"/>
      <c r="L12" s="272"/>
      <c r="M12" s="273"/>
      <c r="N12" s="311"/>
      <c r="O12" s="250"/>
      <c r="P12" s="311"/>
      <c r="Q12" s="311"/>
      <c r="R12" s="311"/>
      <c r="S12" s="251"/>
      <c r="T12" s="239"/>
      <c r="U12" s="185"/>
      <c r="V12" s="185"/>
    </row>
    <row r="13" spans="1:31" s="183" customFormat="1" ht="30.75" customHeight="1" x14ac:dyDescent="0.25">
      <c r="A13" s="126" t="s">
        <v>5</v>
      </c>
      <c r="B13" s="129" t="s">
        <v>527</v>
      </c>
      <c r="C13" s="126" t="s">
        <v>445</v>
      </c>
      <c r="D13" s="124">
        <v>1.05</v>
      </c>
      <c r="E13" s="126" t="s">
        <v>177</v>
      </c>
      <c r="F13" s="191">
        <v>1500</v>
      </c>
      <c r="G13" s="191">
        <v>1500</v>
      </c>
      <c r="H13" s="191">
        <v>1500</v>
      </c>
      <c r="I13" s="191">
        <v>1500</v>
      </c>
      <c r="J13" s="191">
        <v>1500</v>
      </c>
      <c r="K13" s="191">
        <v>1500</v>
      </c>
      <c r="L13" s="191">
        <v>1500</v>
      </c>
      <c r="M13" s="179" t="s">
        <v>390</v>
      </c>
      <c r="N13" s="241">
        <v>1500</v>
      </c>
      <c r="O13" s="191">
        <v>700</v>
      </c>
      <c r="P13" s="252">
        <v>46.666666666666664</v>
      </c>
      <c r="Q13" s="252">
        <v>0</v>
      </c>
      <c r="R13" s="252"/>
      <c r="S13" s="179" t="s">
        <v>390</v>
      </c>
      <c r="T13" s="242"/>
      <c r="U13" s="185"/>
      <c r="V13" s="185"/>
      <c r="W13" s="181"/>
    </row>
    <row r="14" spans="1:31" s="183" customFormat="1" ht="18" customHeight="1" x14ac:dyDescent="0.25">
      <c r="A14" s="126" t="s">
        <v>6</v>
      </c>
      <c r="B14" s="129" t="s">
        <v>519</v>
      </c>
      <c r="C14" s="126"/>
      <c r="D14" s="124"/>
      <c r="E14" s="126"/>
      <c r="F14" s="191"/>
      <c r="G14" s="191"/>
      <c r="H14" s="191"/>
      <c r="I14" s="191"/>
      <c r="J14" s="191"/>
      <c r="K14" s="191"/>
      <c r="L14" s="191"/>
      <c r="M14" s="179"/>
      <c r="N14" s="241"/>
      <c r="O14" s="191"/>
      <c r="P14" s="252"/>
      <c r="Q14" s="252"/>
      <c r="R14" s="252"/>
      <c r="S14" s="179"/>
      <c r="T14" s="242"/>
      <c r="U14" s="185"/>
      <c r="V14" s="185"/>
      <c r="W14" s="181"/>
    </row>
    <row r="15" spans="1:31" s="183" customFormat="1" ht="17.25" customHeight="1" x14ac:dyDescent="0.25">
      <c r="A15" s="162" t="s">
        <v>531</v>
      </c>
      <c r="B15" s="129" t="s">
        <v>544</v>
      </c>
      <c r="C15" s="126" t="s">
        <v>140</v>
      </c>
      <c r="D15" s="124">
        <v>630</v>
      </c>
      <c r="E15" s="126" t="s">
        <v>177</v>
      </c>
      <c r="F15" s="191">
        <v>2000</v>
      </c>
      <c r="G15" s="191">
        <v>600</v>
      </c>
      <c r="H15" s="191">
        <v>800</v>
      </c>
      <c r="I15" s="191">
        <v>1200</v>
      </c>
      <c r="J15" s="191">
        <v>1600</v>
      </c>
      <c r="K15" s="191">
        <v>2000</v>
      </c>
      <c r="L15" s="191">
        <v>600</v>
      </c>
      <c r="M15" s="179" t="s">
        <v>487</v>
      </c>
      <c r="N15" s="241">
        <v>600</v>
      </c>
      <c r="O15" s="191">
        <v>750</v>
      </c>
      <c r="P15" s="252">
        <v>37.5</v>
      </c>
      <c r="Q15" s="252">
        <v>0</v>
      </c>
      <c r="R15" s="252"/>
      <c r="S15" s="179" t="s">
        <v>474</v>
      </c>
      <c r="T15" s="242"/>
      <c r="U15" s="185"/>
      <c r="V15" s="185"/>
      <c r="W15" s="181"/>
    </row>
    <row r="16" spans="1:31" s="183" customFormat="1" ht="49.5" customHeight="1" x14ac:dyDescent="0.25">
      <c r="A16" s="162" t="s">
        <v>531</v>
      </c>
      <c r="B16" s="129" t="s">
        <v>479</v>
      </c>
      <c r="C16" s="126" t="s">
        <v>140</v>
      </c>
      <c r="D16" s="124" t="s">
        <v>177</v>
      </c>
      <c r="E16" s="126" t="s">
        <v>177</v>
      </c>
      <c r="F16" s="191">
        <v>1000</v>
      </c>
      <c r="G16" s="191">
        <v>300</v>
      </c>
      <c r="H16" s="191">
        <v>400</v>
      </c>
      <c r="I16" s="191">
        <v>600</v>
      </c>
      <c r="J16" s="191">
        <v>800</v>
      </c>
      <c r="K16" s="191">
        <v>1000</v>
      </c>
      <c r="L16" s="191">
        <v>300</v>
      </c>
      <c r="M16" s="179" t="s">
        <v>427</v>
      </c>
      <c r="N16" s="241">
        <v>300</v>
      </c>
      <c r="O16" s="191">
        <v>350</v>
      </c>
      <c r="P16" s="252">
        <v>35</v>
      </c>
      <c r="Q16" s="252">
        <v>0</v>
      </c>
      <c r="R16" s="252"/>
      <c r="S16" s="179" t="s">
        <v>452</v>
      </c>
      <c r="T16" s="242"/>
      <c r="U16" s="185"/>
      <c r="V16" s="185"/>
      <c r="W16" s="181"/>
    </row>
    <row r="17" spans="1:26" s="183" customFormat="1" ht="97.5" customHeight="1" x14ac:dyDescent="0.25">
      <c r="A17" s="126">
        <v>2</v>
      </c>
      <c r="B17" s="129" t="s">
        <v>520</v>
      </c>
      <c r="C17" s="126"/>
      <c r="D17" s="124"/>
      <c r="E17" s="126"/>
      <c r="F17" s="191"/>
      <c r="G17" s="191"/>
      <c r="H17" s="191"/>
      <c r="I17" s="191"/>
      <c r="J17" s="191"/>
      <c r="K17" s="191"/>
      <c r="L17" s="191"/>
      <c r="M17" s="179"/>
      <c r="N17" s="237"/>
      <c r="O17" s="191"/>
      <c r="P17" s="252"/>
      <c r="Q17" s="252"/>
      <c r="R17" s="252"/>
      <c r="S17" s="179"/>
      <c r="T17" s="238"/>
      <c r="U17" s="185"/>
      <c r="V17" s="185"/>
      <c r="W17" s="181"/>
    </row>
    <row r="18" spans="1:26" s="183" customFormat="1" ht="17.25" customHeight="1" x14ac:dyDescent="0.25">
      <c r="A18" s="162" t="s">
        <v>531</v>
      </c>
      <c r="B18" s="129" t="s">
        <v>394</v>
      </c>
      <c r="C18" s="126" t="s">
        <v>140</v>
      </c>
      <c r="D18" s="124">
        <v>910</v>
      </c>
      <c r="E18" s="126">
        <v>700</v>
      </c>
      <c r="F18" s="191">
        <v>1500</v>
      </c>
      <c r="G18" s="191">
        <v>450</v>
      </c>
      <c r="H18" s="191">
        <v>600</v>
      </c>
      <c r="I18" s="191">
        <v>900</v>
      </c>
      <c r="J18" s="191">
        <v>1200</v>
      </c>
      <c r="K18" s="191">
        <v>1500</v>
      </c>
      <c r="L18" s="191">
        <v>900</v>
      </c>
      <c r="M18" s="179" t="s">
        <v>497</v>
      </c>
      <c r="N18" s="241">
        <v>900</v>
      </c>
      <c r="O18" s="191">
        <v>700</v>
      </c>
      <c r="P18" s="252">
        <v>46.666666666666664</v>
      </c>
      <c r="Q18" s="252">
        <v>0</v>
      </c>
      <c r="R18" s="252"/>
      <c r="S18" s="179" t="s">
        <v>458</v>
      </c>
      <c r="T18" s="242"/>
      <c r="U18" s="185"/>
      <c r="V18" s="185"/>
      <c r="W18" s="181"/>
    </row>
    <row r="19" spans="1:26" s="183" customFormat="1" ht="17.25" customHeight="1" x14ac:dyDescent="0.25">
      <c r="A19" s="162" t="s">
        <v>531</v>
      </c>
      <c r="B19" s="129" t="s">
        <v>391</v>
      </c>
      <c r="C19" s="126" t="s">
        <v>140</v>
      </c>
      <c r="D19" s="124" t="s">
        <v>177</v>
      </c>
      <c r="E19" s="126" t="s">
        <v>177</v>
      </c>
      <c r="F19" s="191">
        <v>1500</v>
      </c>
      <c r="G19" s="191">
        <v>450</v>
      </c>
      <c r="H19" s="191">
        <v>600</v>
      </c>
      <c r="I19" s="191">
        <v>900</v>
      </c>
      <c r="J19" s="191">
        <v>1200</v>
      </c>
      <c r="K19" s="191">
        <v>1500</v>
      </c>
      <c r="L19" s="191">
        <v>900</v>
      </c>
      <c r="M19" s="179" t="s">
        <v>462</v>
      </c>
      <c r="N19" s="241">
        <v>900</v>
      </c>
      <c r="O19" s="191">
        <v>700</v>
      </c>
      <c r="P19" s="252">
        <v>46.666666666666664</v>
      </c>
      <c r="Q19" s="252">
        <v>0</v>
      </c>
      <c r="R19" s="252"/>
      <c r="S19" s="179" t="s">
        <v>458</v>
      </c>
      <c r="T19" s="242"/>
      <c r="U19" s="185"/>
      <c r="V19" s="185"/>
      <c r="W19" s="181"/>
    </row>
    <row r="20" spans="1:26" s="183" customFormat="1" ht="17.25" customHeight="1" x14ac:dyDescent="0.25">
      <c r="A20" s="162" t="s">
        <v>531</v>
      </c>
      <c r="B20" s="129" t="s">
        <v>392</v>
      </c>
      <c r="C20" s="126" t="s">
        <v>140</v>
      </c>
      <c r="D20" s="124" t="s">
        <v>177</v>
      </c>
      <c r="E20" s="126" t="s">
        <v>177</v>
      </c>
      <c r="F20" s="191">
        <v>1500</v>
      </c>
      <c r="G20" s="191">
        <v>450</v>
      </c>
      <c r="H20" s="191">
        <v>600</v>
      </c>
      <c r="I20" s="191">
        <v>900</v>
      </c>
      <c r="J20" s="191">
        <v>1200</v>
      </c>
      <c r="K20" s="191">
        <v>1500</v>
      </c>
      <c r="L20" s="191">
        <v>900</v>
      </c>
      <c r="M20" s="179" t="s">
        <v>498</v>
      </c>
      <c r="N20" s="241">
        <v>900</v>
      </c>
      <c r="O20" s="191">
        <v>700</v>
      </c>
      <c r="P20" s="252">
        <v>46.666666666666664</v>
      </c>
      <c r="Q20" s="252">
        <v>0</v>
      </c>
      <c r="R20" s="252"/>
      <c r="S20" s="179" t="s">
        <v>458</v>
      </c>
      <c r="T20" s="242"/>
      <c r="U20" s="185"/>
      <c r="V20" s="185"/>
      <c r="W20" s="181"/>
    </row>
    <row r="21" spans="1:26" s="183" customFormat="1" ht="17.25" customHeight="1" x14ac:dyDescent="0.25">
      <c r="A21" s="162" t="s">
        <v>531</v>
      </c>
      <c r="B21" s="129" t="s">
        <v>393</v>
      </c>
      <c r="C21" s="126" t="s">
        <v>140</v>
      </c>
      <c r="D21" s="124" t="s">
        <v>177</v>
      </c>
      <c r="E21" s="126" t="s">
        <v>177</v>
      </c>
      <c r="F21" s="191">
        <v>1500</v>
      </c>
      <c r="G21" s="191">
        <v>450</v>
      </c>
      <c r="H21" s="191">
        <v>600</v>
      </c>
      <c r="I21" s="191">
        <v>900</v>
      </c>
      <c r="J21" s="191">
        <v>1200</v>
      </c>
      <c r="K21" s="191">
        <v>1500</v>
      </c>
      <c r="L21" s="191">
        <v>900</v>
      </c>
      <c r="M21" s="179" t="s">
        <v>499</v>
      </c>
      <c r="N21" s="241">
        <v>900</v>
      </c>
      <c r="O21" s="191">
        <v>700</v>
      </c>
      <c r="P21" s="252">
        <v>46.666666666666664</v>
      </c>
      <c r="Q21" s="252">
        <v>0</v>
      </c>
      <c r="R21" s="252"/>
      <c r="S21" s="179" t="s">
        <v>458</v>
      </c>
      <c r="T21" s="242"/>
      <c r="U21" s="185"/>
      <c r="V21" s="185"/>
      <c r="W21" s="181"/>
    </row>
    <row r="22" spans="1:26" ht="36.75" customHeight="1" x14ac:dyDescent="0.25">
      <c r="A22" s="308">
        <v>3</v>
      </c>
      <c r="B22" s="271" t="s">
        <v>530</v>
      </c>
      <c r="C22" s="126"/>
      <c r="D22" s="272"/>
      <c r="E22" s="272"/>
      <c r="F22" s="272"/>
      <c r="G22" s="272"/>
      <c r="H22" s="272"/>
      <c r="I22" s="272"/>
      <c r="J22" s="272"/>
      <c r="K22" s="272"/>
      <c r="L22" s="272"/>
      <c r="M22" s="273"/>
      <c r="N22" s="311"/>
      <c r="O22" s="250"/>
      <c r="P22" s="311"/>
      <c r="Q22" s="311"/>
      <c r="R22" s="311"/>
      <c r="S22" s="251"/>
      <c r="T22" s="239"/>
      <c r="U22" s="185"/>
      <c r="V22" s="185"/>
    </row>
    <row r="23" spans="1:26" s="183" customFormat="1" ht="17.25" customHeight="1" x14ac:dyDescent="0.25">
      <c r="A23" s="126" t="s">
        <v>192</v>
      </c>
      <c r="B23" s="129" t="s">
        <v>209</v>
      </c>
      <c r="C23" s="126" t="s">
        <v>140</v>
      </c>
      <c r="D23" s="124" t="s">
        <v>177</v>
      </c>
      <c r="E23" s="126">
        <v>270</v>
      </c>
      <c r="F23" s="191">
        <f>C6</f>
        <v>1500</v>
      </c>
      <c r="G23" s="191">
        <f t="shared" ref="G23:G26" si="0">ROUND($F23*0.3,3)</f>
        <v>450</v>
      </c>
      <c r="H23" s="191">
        <f t="shared" ref="H23:H26" si="1">ROUND($F23*0.4,3)</f>
        <v>600</v>
      </c>
      <c r="I23" s="191">
        <f t="shared" ref="I23:I26" si="2">ROUND($F23*0.6,3)</f>
        <v>900</v>
      </c>
      <c r="J23" s="191">
        <f t="shared" ref="J23:J26" si="3">ROUND($F23*0.8,3)</f>
        <v>1200</v>
      </c>
      <c r="K23" s="191">
        <f t="shared" ref="K23:K26" si="4">ROUND($F23*1,3)</f>
        <v>1500</v>
      </c>
      <c r="L23" s="191">
        <f>G23</f>
        <v>450</v>
      </c>
      <c r="M23" s="179" t="s">
        <v>426</v>
      </c>
      <c r="N23" s="237">
        <f>L23</f>
        <v>450</v>
      </c>
      <c r="O23" s="191">
        <v>450</v>
      </c>
      <c r="P23" s="252">
        <f>O23/F23*100</f>
        <v>30</v>
      </c>
      <c r="Q23" s="252"/>
      <c r="R23" s="252"/>
      <c r="S23" s="179" t="s">
        <v>426</v>
      </c>
      <c r="T23" s="238"/>
      <c r="U23" s="185">
        <f>(K23/F23)*100</f>
        <v>100</v>
      </c>
      <c r="V23" s="185">
        <f>((K23-E23)/E23)*100</f>
        <v>455.55555555555554</v>
      </c>
      <c r="W23" s="181">
        <f>E23*2</f>
        <v>540</v>
      </c>
      <c r="X23" s="183">
        <v>350</v>
      </c>
      <c r="Y23" s="183">
        <v>250</v>
      </c>
      <c r="Z23" s="183">
        <v>640</v>
      </c>
    </row>
    <row r="24" spans="1:26" s="183" customFormat="1" ht="17.25" customHeight="1" x14ac:dyDescent="0.25">
      <c r="A24" s="126" t="s">
        <v>193</v>
      </c>
      <c r="B24" s="129" t="s">
        <v>218</v>
      </c>
      <c r="C24" s="126" t="s">
        <v>140</v>
      </c>
      <c r="D24" s="124" t="s">
        <v>177</v>
      </c>
      <c r="E24" s="126">
        <v>230</v>
      </c>
      <c r="F24" s="191">
        <f>C6</f>
        <v>1500</v>
      </c>
      <c r="G24" s="191">
        <f t="shared" si="0"/>
        <v>450</v>
      </c>
      <c r="H24" s="191">
        <f t="shared" si="1"/>
        <v>600</v>
      </c>
      <c r="I24" s="191">
        <f t="shared" si="2"/>
        <v>900</v>
      </c>
      <c r="J24" s="191">
        <f t="shared" si="3"/>
        <v>1200</v>
      </c>
      <c r="K24" s="191">
        <f t="shared" si="4"/>
        <v>1500</v>
      </c>
      <c r="L24" s="191">
        <f t="shared" ref="L24:L26" si="5">G24</f>
        <v>450</v>
      </c>
      <c r="M24" s="179" t="s">
        <v>426</v>
      </c>
      <c r="N24" s="241">
        <v>430</v>
      </c>
      <c r="O24" s="191">
        <v>400</v>
      </c>
      <c r="P24" s="252">
        <f t="shared" ref="P24:P26" si="6">O24/F24*100</f>
        <v>26.666666666666668</v>
      </c>
      <c r="Q24" s="252"/>
      <c r="R24" s="252"/>
      <c r="S24" s="179" t="s">
        <v>461</v>
      </c>
      <c r="T24" s="242"/>
      <c r="U24" s="185">
        <f>(K24/F24)*100</f>
        <v>100</v>
      </c>
      <c r="V24" s="185">
        <f>((K24-E24)/E24)*100</f>
        <v>552.17391304347825</v>
      </c>
      <c r="W24" s="181">
        <f>E24*2</f>
        <v>460</v>
      </c>
      <c r="X24" s="183">
        <v>300</v>
      </c>
      <c r="Y24" s="183">
        <v>200</v>
      </c>
      <c r="Z24" s="183">
        <v>560</v>
      </c>
    </row>
    <row r="25" spans="1:26" s="183" customFormat="1" ht="17.25" customHeight="1" x14ac:dyDescent="0.25">
      <c r="A25" s="126" t="s">
        <v>195</v>
      </c>
      <c r="B25" s="129" t="s">
        <v>384</v>
      </c>
      <c r="C25" s="126" t="s">
        <v>140</v>
      </c>
      <c r="D25" s="124" t="s">
        <v>177</v>
      </c>
      <c r="E25" s="126">
        <v>190</v>
      </c>
      <c r="F25" s="191">
        <f>C7</f>
        <v>1000</v>
      </c>
      <c r="G25" s="191">
        <f t="shared" si="0"/>
        <v>300</v>
      </c>
      <c r="H25" s="191">
        <f t="shared" si="1"/>
        <v>400</v>
      </c>
      <c r="I25" s="191">
        <f t="shared" si="2"/>
        <v>600</v>
      </c>
      <c r="J25" s="191">
        <f t="shared" si="3"/>
        <v>800</v>
      </c>
      <c r="K25" s="191">
        <f t="shared" si="4"/>
        <v>1000</v>
      </c>
      <c r="L25" s="191">
        <f t="shared" si="5"/>
        <v>300</v>
      </c>
      <c r="M25" s="179" t="s">
        <v>427</v>
      </c>
      <c r="N25" s="237">
        <f t="shared" ref="N25" si="7">L25</f>
        <v>300</v>
      </c>
      <c r="O25" s="191">
        <v>300</v>
      </c>
      <c r="P25" s="252">
        <f t="shared" si="6"/>
        <v>30</v>
      </c>
      <c r="Q25" s="252"/>
      <c r="R25" s="252"/>
      <c r="S25" s="179" t="s">
        <v>427</v>
      </c>
      <c r="T25" s="238"/>
      <c r="U25" s="185">
        <f>(K25/F25)*100</f>
        <v>100</v>
      </c>
      <c r="V25" s="185">
        <f>((K25-E25)/E25)*100</f>
        <v>426.31578947368428</v>
      </c>
      <c r="W25" s="181">
        <f>E25*2</f>
        <v>380</v>
      </c>
      <c r="X25" s="183">
        <v>250</v>
      </c>
      <c r="Y25" s="183">
        <v>180</v>
      </c>
      <c r="Z25" s="183">
        <v>480</v>
      </c>
    </row>
    <row r="26" spans="1:26" s="183" customFormat="1" ht="17.25" customHeight="1" x14ac:dyDescent="0.25">
      <c r="A26" s="126" t="s">
        <v>284</v>
      </c>
      <c r="B26" s="129" t="s">
        <v>219</v>
      </c>
      <c r="C26" s="126" t="s">
        <v>140</v>
      </c>
      <c r="D26" s="124" t="s">
        <v>177</v>
      </c>
      <c r="E26" s="126">
        <v>80</v>
      </c>
      <c r="F26" s="191">
        <f>C8</f>
        <v>750</v>
      </c>
      <c r="G26" s="191">
        <f t="shared" si="0"/>
        <v>225</v>
      </c>
      <c r="H26" s="191">
        <f t="shared" si="1"/>
        <v>300</v>
      </c>
      <c r="I26" s="191">
        <f t="shared" si="2"/>
        <v>450</v>
      </c>
      <c r="J26" s="191">
        <f t="shared" si="3"/>
        <v>600</v>
      </c>
      <c r="K26" s="191">
        <f t="shared" si="4"/>
        <v>750</v>
      </c>
      <c r="L26" s="191">
        <f t="shared" si="5"/>
        <v>225</v>
      </c>
      <c r="M26" s="179" t="s">
        <v>428</v>
      </c>
      <c r="N26" s="241">
        <v>180</v>
      </c>
      <c r="O26" s="191">
        <v>180</v>
      </c>
      <c r="P26" s="252">
        <f t="shared" si="6"/>
        <v>24</v>
      </c>
      <c r="Q26" s="252"/>
      <c r="R26" s="252"/>
      <c r="S26" s="179" t="s">
        <v>447</v>
      </c>
      <c r="T26" s="242"/>
      <c r="U26" s="185">
        <f>(K26/F26)*100</f>
        <v>100</v>
      </c>
      <c r="V26" s="185">
        <f>((K26-E26)/E26)*100</f>
        <v>837.5</v>
      </c>
      <c r="W26" s="181">
        <f>E26*2</f>
        <v>160</v>
      </c>
      <c r="X26" s="183">
        <v>200</v>
      </c>
      <c r="Y26" s="183">
        <v>150</v>
      </c>
    </row>
    <row r="27" spans="1:26" s="183" customFormat="1" ht="31.5" x14ac:dyDescent="0.25">
      <c r="A27" s="308">
        <v>4</v>
      </c>
      <c r="B27" s="271" t="s">
        <v>563</v>
      </c>
      <c r="C27" s="126" t="s">
        <v>140</v>
      </c>
      <c r="D27" s="288"/>
      <c r="E27" s="289"/>
      <c r="F27" s="290"/>
      <c r="G27" s="290"/>
      <c r="H27" s="290"/>
      <c r="I27" s="290"/>
      <c r="J27" s="290"/>
      <c r="K27" s="290"/>
      <c r="L27" s="290"/>
      <c r="M27" s="291"/>
      <c r="N27" s="292"/>
      <c r="O27" s="191">
        <v>20</v>
      </c>
      <c r="P27" s="285"/>
      <c r="Q27" s="285"/>
      <c r="R27" s="286"/>
      <c r="S27" s="287"/>
      <c r="T27" s="242"/>
      <c r="U27" s="185"/>
      <c r="V27" s="185"/>
      <c r="W27" s="181"/>
    </row>
    <row r="28" spans="1:26" s="183" customFormat="1" ht="47.25" x14ac:dyDescent="0.25">
      <c r="A28" s="308">
        <v>5</v>
      </c>
      <c r="B28" s="274" t="s">
        <v>557</v>
      </c>
      <c r="C28" s="126"/>
      <c r="D28" s="288"/>
      <c r="E28" s="289"/>
      <c r="F28" s="290"/>
      <c r="G28" s="290"/>
      <c r="H28" s="290"/>
      <c r="I28" s="290"/>
      <c r="J28" s="290"/>
      <c r="K28" s="290"/>
      <c r="L28" s="290"/>
      <c r="M28" s="291"/>
      <c r="N28" s="292"/>
      <c r="O28" s="191"/>
      <c r="P28" s="285"/>
      <c r="Q28" s="285"/>
      <c r="R28" s="286"/>
      <c r="S28" s="287"/>
      <c r="T28" s="242"/>
      <c r="U28" s="185"/>
      <c r="V28" s="185"/>
      <c r="W28" s="181"/>
    </row>
    <row r="29" spans="1:26" s="183" customFormat="1" x14ac:dyDescent="0.25">
      <c r="A29" s="126" t="s">
        <v>222</v>
      </c>
      <c r="B29" s="129" t="s">
        <v>566</v>
      </c>
      <c r="C29" s="126" t="s">
        <v>140</v>
      </c>
      <c r="D29" s="288"/>
      <c r="E29" s="289"/>
      <c r="F29" s="290"/>
      <c r="G29" s="290"/>
      <c r="H29" s="290"/>
      <c r="I29" s="290"/>
      <c r="J29" s="290"/>
      <c r="K29" s="290"/>
      <c r="L29" s="290"/>
      <c r="M29" s="291"/>
      <c r="N29" s="292"/>
      <c r="O29" s="191">
        <v>150</v>
      </c>
      <c r="P29" s="285"/>
      <c r="Q29" s="285"/>
      <c r="R29" s="286"/>
      <c r="S29" s="287"/>
      <c r="T29" s="242"/>
      <c r="U29" s="185"/>
      <c r="V29" s="185"/>
      <c r="W29" s="181"/>
    </row>
    <row r="30" spans="1:26" s="183" customFormat="1" x14ac:dyDescent="0.25">
      <c r="A30" s="126" t="s">
        <v>559</v>
      </c>
      <c r="B30" s="56" t="s">
        <v>361</v>
      </c>
      <c r="C30" s="126" t="s">
        <v>545</v>
      </c>
      <c r="D30" s="288"/>
      <c r="E30" s="289"/>
      <c r="F30" s="290"/>
      <c r="G30" s="290"/>
      <c r="H30" s="290"/>
      <c r="I30" s="290"/>
      <c r="J30" s="290"/>
      <c r="K30" s="290"/>
      <c r="L30" s="290"/>
      <c r="M30" s="291"/>
      <c r="N30" s="292"/>
      <c r="O30" s="191">
        <v>20</v>
      </c>
      <c r="P30" s="285"/>
      <c r="Q30" s="285"/>
      <c r="R30" s="286"/>
      <c r="S30" s="287"/>
      <c r="T30" s="242"/>
      <c r="U30" s="185"/>
      <c r="V30" s="185"/>
      <c r="W30" s="181"/>
    </row>
    <row r="31" spans="1:26" s="183" customFormat="1" ht="47.25" x14ac:dyDescent="0.25">
      <c r="A31" s="308">
        <v>6</v>
      </c>
      <c r="B31" s="313" t="s">
        <v>556</v>
      </c>
      <c r="C31" s="126" t="s">
        <v>199</v>
      </c>
      <c r="D31" s="288"/>
      <c r="E31" s="289"/>
      <c r="F31" s="290"/>
      <c r="G31" s="290"/>
      <c r="H31" s="290"/>
      <c r="I31" s="290"/>
      <c r="J31" s="290"/>
      <c r="K31" s="290"/>
      <c r="L31" s="290"/>
      <c r="M31" s="291"/>
      <c r="N31" s="292"/>
      <c r="O31" s="191">
        <v>300</v>
      </c>
      <c r="P31" s="285"/>
      <c r="Q31" s="285"/>
      <c r="R31" s="286"/>
      <c r="S31" s="287"/>
      <c r="T31" s="242"/>
      <c r="U31" s="185"/>
      <c r="V31" s="185"/>
      <c r="W31" s="181"/>
    </row>
    <row r="32" spans="1:26" s="202" customFormat="1" ht="70.5" customHeight="1" x14ac:dyDescent="0.25">
      <c r="A32" s="308">
        <v>7</v>
      </c>
      <c r="B32" s="153" t="s">
        <v>416</v>
      </c>
      <c r="C32" s="340" t="s">
        <v>398</v>
      </c>
      <c r="D32" s="341"/>
      <c r="E32" s="341"/>
      <c r="F32" s="341"/>
      <c r="G32" s="341"/>
      <c r="H32" s="341"/>
      <c r="I32" s="341"/>
      <c r="J32" s="341"/>
      <c r="K32" s="341"/>
      <c r="L32" s="341"/>
      <c r="M32" s="341"/>
      <c r="N32" s="341"/>
      <c r="O32" s="341"/>
      <c r="P32" s="341"/>
      <c r="Q32" s="341"/>
      <c r="R32" s="342"/>
      <c r="S32" s="212"/>
      <c r="T32" s="256"/>
      <c r="U32" s="188"/>
      <c r="V32" s="188"/>
      <c r="W32" s="184"/>
    </row>
    <row r="33" spans="1:20" s="183" customFormat="1" ht="41.25" customHeight="1" x14ac:dyDescent="0.25">
      <c r="A33" s="363" t="s">
        <v>534</v>
      </c>
      <c r="B33" s="363"/>
      <c r="C33" s="363"/>
      <c r="D33" s="363"/>
      <c r="E33" s="363"/>
      <c r="F33" s="363"/>
      <c r="G33" s="363"/>
      <c r="H33" s="363"/>
      <c r="I33" s="363"/>
      <c r="J33" s="363"/>
      <c r="K33" s="363"/>
      <c r="L33" s="363"/>
      <c r="M33" s="363"/>
      <c r="N33" s="363"/>
      <c r="O33" s="363"/>
      <c r="P33" s="363"/>
      <c r="Q33" s="363"/>
      <c r="R33" s="363"/>
      <c r="S33" s="363"/>
      <c r="T33" s="209"/>
    </row>
    <row r="34" spans="1:20" s="183" customFormat="1" ht="24.75" customHeight="1" x14ac:dyDescent="0.25">
      <c r="A34" s="205"/>
      <c r="B34" s="184"/>
      <c r="C34" s="203"/>
      <c r="D34" s="203"/>
      <c r="E34" s="203"/>
      <c r="F34" s="203"/>
      <c r="G34" s="203"/>
      <c r="H34" s="203"/>
      <c r="I34" s="203"/>
      <c r="J34" s="203"/>
      <c r="K34" s="204"/>
      <c r="L34" s="204"/>
      <c r="M34" s="213"/>
      <c r="N34" s="257"/>
      <c r="O34" s="246"/>
      <c r="P34" s="257"/>
      <c r="Q34" s="257"/>
      <c r="R34" s="257"/>
      <c r="S34" s="213"/>
      <c r="T34" s="257"/>
    </row>
    <row r="35" spans="1:20" s="183" customFormat="1" ht="24.75" customHeight="1" x14ac:dyDescent="0.25">
      <c r="A35" s="205"/>
      <c r="B35" s="258"/>
      <c r="C35" s="203"/>
      <c r="D35" s="203"/>
      <c r="E35" s="203"/>
      <c r="F35" s="203"/>
      <c r="G35" s="203"/>
      <c r="H35" s="203"/>
      <c r="I35" s="203"/>
      <c r="J35" s="203"/>
      <c r="K35" s="204"/>
      <c r="L35" s="204"/>
      <c r="M35" s="213"/>
      <c r="N35" s="257"/>
      <c r="O35" s="246"/>
      <c r="P35" s="257"/>
      <c r="Q35" s="257"/>
      <c r="R35" s="257"/>
      <c r="S35" s="213"/>
      <c r="T35" s="257"/>
    </row>
    <row r="36" spans="1:20" s="183" customFormat="1" ht="24.75" customHeight="1" x14ac:dyDescent="0.25">
      <c r="A36" s="205"/>
      <c r="B36" s="258"/>
      <c r="C36" s="203"/>
      <c r="D36" s="203"/>
      <c r="E36" s="203"/>
      <c r="F36" s="203"/>
      <c r="G36" s="203"/>
      <c r="H36" s="203"/>
      <c r="I36" s="203"/>
      <c r="J36" s="203"/>
      <c r="K36" s="204"/>
      <c r="L36" s="204"/>
      <c r="M36" s="213"/>
      <c r="N36" s="257"/>
      <c r="O36" s="246"/>
      <c r="P36" s="257"/>
      <c r="Q36" s="257"/>
      <c r="R36" s="257"/>
      <c r="S36" s="213"/>
      <c r="T36" s="257"/>
    </row>
    <row r="37" spans="1:20" s="183" customFormat="1" ht="24.75" customHeight="1" x14ac:dyDescent="0.25">
      <c r="A37" s="206"/>
      <c r="B37" s="258"/>
      <c r="C37" s="206"/>
      <c r="D37" s="206"/>
      <c r="E37" s="206"/>
      <c r="F37" s="206"/>
      <c r="G37" s="206"/>
      <c r="H37" s="206"/>
      <c r="I37" s="206"/>
      <c r="J37" s="206"/>
      <c r="K37" s="207"/>
      <c r="L37" s="207"/>
      <c r="M37" s="143"/>
      <c r="N37" s="245"/>
      <c r="O37" s="246"/>
      <c r="P37" s="245"/>
      <c r="Q37" s="245"/>
      <c r="R37" s="245"/>
      <c r="S37" s="143"/>
      <c r="T37" s="245"/>
    </row>
    <row r="38" spans="1:20" s="183" customFormat="1" ht="24.75" customHeight="1" x14ac:dyDescent="0.25">
      <c r="A38" s="206"/>
      <c r="B38" s="258"/>
      <c r="C38" s="206"/>
      <c r="D38" s="206"/>
      <c r="E38" s="206"/>
      <c r="F38" s="206"/>
      <c r="G38" s="206"/>
      <c r="H38" s="206"/>
      <c r="I38" s="206"/>
      <c r="J38" s="206"/>
      <c r="K38" s="207"/>
      <c r="L38" s="207"/>
      <c r="M38" s="143"/>
      <c r="N38" s="245"/>
      <c r="O38" s="246"/>
      <c r="P38" s="245"/>
      <c r="Q38" s="245"/>
      <c r="R38" s="245"/>
      <c r="S38" s="143"/>
      <c r="T38" s="245"/>
    </row>
    <row r="39" spans="1:20" s="183" customFormat="1" ht="24.75" customHeight="1" x14ac:dyDescent="0.25">
      <c r="A39" s="206"/>
      <c r="B39" s="258"/>
      <c r="C39" s="206"/>
      <c r="D39" s="206"/>
      <c r="E39" s="206"/>
      <c r="F39" s="206"/>
      <c r="G39" s="206"/>
      <c r="H39" s="206"/>
      <c r="I39" s="206"/>
      <c r="J39" s="206"/>
      <c r="K39" s="207"/>
      <c r="L39" s="207"/>
      <c r="M39" s="143"/>
      <c r="N39" s="245"/>
      <c r="O39" s="246"/>
      <c r="P39" s="245"/>
      <c r="Q39" s="245"/>
      <c r="R39" s="245"/>
      <c r="S39" s="143"/>
      <c r="T39" s="245"/>
    </row>
    <row r="40" spans="1:20" s="183" customFormat="1" ht="24.75" customHeight="1" x14ac:dyDescent="0.25">
      <c r="A40" s="206"/>
      <c r="B40" s="258"/>
      <c r="C40" s="206"/>
      <c r="D40" s="206"/>
      <c r="E40" s="206"/>
      <c r="F40" s="206"/>
      <c r="G40" s="206"/>
      <c r="H40" s="206"/>
      <c r="I40" s="206"/>
      <c r="J40" s="206"/>
      <c r="K40" s="207"/>
      <c r="L40" s="207"/>
      <c r="M40" s="143"/>
      <c r="N40" s="245"/>
      <c r="O40" s="246"/>
      <c r="P40" s="245"/>
      <c r="Q40" s="245"/>
      <c r="R40" s="245"/>
      <c r="S40" s="143"/>
      <c r="T40" s="245"/>
    </row>
    <row r="41" spans="1:20" s="183" customFormat="1" ht="24.75" customHeight="1" x14ac:dyDescent="0.25">
      <c r="A41" s="206"/>
      <c r="B41" s="208"/>
      <c r="C41" s="206"/>
      <c r="D41" s="206"/>
      <c r="E41" s="206"/>
      <c r="F41" s="206"/>
      <c r="G41" s="206"/>
      <c r="H41" s="206"/>
      <c r="I41" s="206"/>
      <c r="J41" s="206"/>
      <c r="K41" s="207"/>
      <c r="L41" s="207"/>
      <c r="M41" s="143"/>
      <c r="N41" s="245"/>
      <c r="O41" s="246"/>
      <c r="P41" s="245"/>
      <c r="Q41" s="245"/>
      <c r="R41" s="245"/>
      <c r="S41" s="143"/>
      <c r="T41" s="245"/>
    </row>
    <row r="42" spans="1:20" s="183" customFormat="1" ht="24.75" customHeight="1" x14ac:dyDescent="0.25">
      <c r="A42" s="206"/>
      <c r="B42" s="208"/>
      <c r="C42" s="206"/>
      <c r="D42" s="206"/>
      <c r="E42" s="206"/>
      <c r="F42" s="206"/>
      <c r="G42" s="206"/>
      <c r="H42" s="206"/>
      <c r="I42" s="206"/>
      <c r="J42" s="206"/>
      <c r="K42" s="207"/>
      <c r="L42" s="207"/>
      <c r="M42" s="143"/>
      <c r="N42" s="245"/>
      <c r="O42" s="246"/>
      <c r="P42" s="245"/>
      <c r="Q42" s="245"/>
      <c r="R42" s="245"/>
      <c r="S42" s="143"/>
      <c r="T42" s="245"/>
    </row>
    <row r="43" spans="1:20" s="183" customFormat="1" ht="24.75" customHeight="1" x14ac:dyDescent="0.25">
      <c r="A43" s="206"/>
      <c r="B43" s="208"/>
      <c r="C43" s="206"/>
      <c r="D43" s="206"/>
      <c r="E43" s="206"/>
      <c r="F43" s="206"/>
      <c r="G43" s="206"/>
      <c r="H43" s="206"/>
      <c r="I43" s="206"/>
      <c r="J43" s="206"/>
      <c r="K43" s="207"/>
      <c r="L43" s="207"/>
      <c r="M43" s="143"/>
      <c r="N43" s="245"/>
      <c r="O43" s="246"/>
      <c r="P43" s="245"/>
      <c r="Q43" s="245"/>
      <c r="R43" s="245"/>
      <c r="S43" s="143"/>
      <c r="T43" s="245"/>
    </row>
    <row r="44" spans="1:20" s="183" customFormat="1" ht="24.75" customHeight="1" x14ac:dyDescent="0.25">
      <c r="A44" s="206"/>
      <c r="B44" s="208"/>
      <c r="C44" s="206"/>
      <c r="D44" s="206"/>
      <c r="E44" s="206"/>
      <c r="F44" s="206"/>
      <c r="G44" s="206"/>
      <c r="H44" s="206"/>
      <c r="I44" s="206"/>
      <c r="J44" s="206"/>
      <c r="K44" s="207"/>
      <c r="L44" s="207"/>
      <c r="M44" s="143"/>
      <c r="N44" s="245"/>
      <c r="O44" s="246"/>
      <c r="P44" s="245"/>
      <c r="Q44" s="245"/>
      <c r="R44" s="245"/>
      <c r="S44" s="143"/>
      <c r="T44" s="245"/>
    </row>
    <row r="45" spans="1:20" s="183" customFormat="1" ht="24.75" customHeight="1" x14ac:dyDescent="0.25">
      <c r="A45" s="206"/>
      <c r="B45" s="208"/>
      <c r="C45" s="206"/>
      <c r="D45" s="206"/>
      <c r="E45" s="206"/>
      <c r="F45" s="206"/>
      <c r="G45" s="206"/>
      <c r="H45" s="206"/>
      <c r="I45" s="206"/>
      <c r="J45" s="206"/>
      <c r="K45" s="207"/>
      <c r="L45" s="207"/>
      <c r="M45" s="143"/>
      <c r="N45" s="245"/>
      <c r="O45" s="246"/>
      <c r="P45" s="245"/>
      <c r="Q45" s="245"/>
      <c r="R45" s="245"/>
      <c r="S45" s="143"/>
      <c r="T45" s="245"/>
    </row>
    <row r="46" spans="1:20" s="184" customFormat="1" x14ac:dyDescent="0.25">
      <c r="A46" s="206"/>
      <c r="B46" s="208"/>
      <c r="C46" s="206"/>
      <c r="D46" s="206"/>
      <c r="E46" s="206"/>
      <c r="F46" s="206"/>
      <c r="G46" s="206"/>
      <c r="H46" s="206"/>
      <c r="I46" s="206"/>
      <c r="J46" s="206"/>
      <c r="K46" s="207"/>
      <c r="L46" s="207"/>
      <c r="M46" s="143"/>
      <c r="N46" s="245"/>
      <c r="O46" s="246"/>
      <c r="P46" s="245"/>
      <c r="Q46" s="245"/>
      <c r="R46" s="245"/>
      <c r="S46" s="143"/>
      <c r="T46" s="245"/>
    </row>
    <row r="47" spans="1:20" s="184" customFormat="1" x14ac:dyDescent="0.25">
      <c r="A47" s="206"/>
      <c r="B47" s="208"/>
      <c r="C47" s="206"/>
      <c r="D47" s="206"/>
      <c r="E47" s="206"/>
      <c r="F47" s="206"/>
      <c r="G47" s="206"/>
      <c r="H47" s="206"/>
      <c r="I47" s="206"/>
      <c r="J47" s="206"/>
      <c r="K47" s="207"/>
      <c r="L47" s="207"/>
      <c r="M47" s="143"/>
      <c r="N47" s="245"/>
      <c r="O47" s="246"/>
      <c r="P47" s="245"/>
      <c r="Q47" s="245"/>
      <c r="R47" s="245"/>
      <c r="S47" s="143"/>
      <c r="T47" s="245"/>
    </row>
    <row r="48" spans="1:20" s="184" customFormat="1" x14ac:dyDescent="0.25">
      <c r="A48" s="206"/>
      <c r="B48" s="208"/>
      <c r="C48" s="206"/>
      <c r="D48" s="206"/>
      <c r="E48" s="206"/>
      <c r="F48" s="206"/>
      <c r="G48" s="206"/>
      <c r="H48" s="206"/>
      <c r="I48" s="206"/>
      <c r="J48" s="206"/>
      <c r="K48" s="207"/>
      <c r="L48" s="207"/>
      <c r="M48" s="143"/>
      <c r="N48" s="245"/>
      <c r="O48" s="246"/>
      <c r="P48" s="245"/>
      <c r="Q48" s="245"/>
      <c r="R48" s="245"/>
      <c r="S48" s="143"/>
      <c r="T48" s="245"/>
    </row>
    <row r="49" spans="1:20" s="184" customFormat="1" x14ac:dyDescent="0.25">
      <c r="A49" s="206"/>
      <c r="B49" s="208"/>
      <c r="C49" s="206"/>
      <c r="D49" s="206"/>
      <c r="E49" s="206"/>
      <c r="F49" s="206"/>
      <c r="G49" s="206"/>
      <c r="H49" s="206"/>
      <c r="I49" s="206"/>
      <c r="J49" s="206"/>
      <c r="K49" s="207"/>
      <c r="L49" s="207"/>
      <c r="M49" s="143"/>
      <c r="N49" s="245"/>
      <c r="O49" s="246"/>
      <c r="P49" s="245"/>
      <c r="Q49" s="245"/>
      <c r="R49" s="245"/>
      <c r="S49" s="143"/>
      <c r="T49" s="245"/>
    </row>
    <row r="50" spans="1:20" s="184" customFormat="1" x14ac:dyDescent="0.25">
      <c r="A50" s="206"/>
      <c r="B50" s="208"/>
      <c r="C50" s="206"/>
      <c r="D50" s="206"/>
      <c r="E50" s="206"/>
      <c r="F50" s="206"/>
      <c r="G50" s="206"/>
      <c r="H50" s="206"/>
      <c r="I50" s="206"/>
      <c r="J50" s="206"/>
      <c r="K50" s="207"/>
      <c r="L50" s="207"/>
      <c r="M50" s="143"/>
      <c r="N50" s="245"/>
      <c r="O50" s="246"/>
      <c r="P50" s="245"/>
      <c r="Q50" s="245"/>
      <c r="R50" s="245"/>
      <c r="S50" s="143"/>
      <c r="T50" s="245"/>
    </row>
    <row r="51" spans="1:20" s="184" customFormat="1" x14ac:dyDescent="0.25">
      <c r="A51" s="206"/>
      <c r="B51" s="208"/>
      <c r="C51" s="206"/>
      <c r="D51" s="206"/>
      <c r="E51" s="206"/>
      <c r="F51" s="206"/>
      <c r="G51" s="206"/>
      <c r="H51" s="206"/>
      <c r="I51" s="206"/>
      <c r="J51" s="206"/>
      <c r="K51" s="207"/>
      <c r="L51" s="207"/>
      <c r="M51" s="143"/>
      <c r="N51" s="245"/>
      <c r="O51" s="246"/>
      <c r="P51" s="245"/>
      <c r="Q51" s="245"/>
      <c r="R51" s="245"/>
      <c r="S51" s="143"/>
      <c r="T51" s="245"/>
    </row>
    <row r="52" spans="1:20" s="184" customFormat="1" x14ac:dyDescent="0.25">
      <c r="A52" s="206"/>
      <c r="B52" s="208"/>
      <c r="C52" s="206"/>
      <c r="D52" s="206"/>
      <c r="E52" s="206"/>
      <c r="F52" s="206"/>
      <c r="G52" s="206"/>
      <c r="H52" s="206"/>
      <c r="I52" s="206"/>
      <c r="J52" s="206"/>
      <c r="K52" s="207"/>
      <c r="L52" s="207"/>
      <c r="M52" s="143"/>
      <c r="N52" s="245"/>
      <c r="O52" s="246"/>
      <c r="P52" s="245"/>
      <c r="Q52" s="245"/>
      <c r="R52" s="245"/>
      <c r="S52" s="143"/>
      <c r="T52" s="245"/>
    </row>
  </sheetData>
  <mergeCells count="25">
    <mergeCell ref="A1:S1"/>
    <mergeCell ref="A2:S2"/>
    <mergeCell ref="A10:A11"/>
    <mergeCell ref="B10:B11"/>
    <mergeCell ref="C10:C11"/>
    <mergeCell ref="D10:D11"/>
    <mergeCell ref="E10:E11"/>
    <mergeCell ref="F10:F11"/>
    <mergeCell ref="G10:K10"/>
    <mergeCell ref="L10:L11"/>
    <mergeCell ref="AE10:AE11"/>
    <mergeCell ref="C32:R32"/>
    <mergeCell ref="A33:S33"/>
    <mergeCell ref="Y10:Y11"/>
    <mergeCell ref="Z10:Z11"/>
    <mergeCell ref="AA10:AA11"/>
    <mergeCell ref="AB10:AB11"/>
    <mergeCell ref="AC10:AC11"/>
    <mergeCell ref="AD10:AD11"/>
    <mergeCell ref="M10:M11"/>
    <mergeCell ref="N10:N11"/>
    <mergeCell ref="O10:O11"/>
    <mergeCell ref="R10:R11"/>
    <mergeCell ref="S10:S11"/>
    <mergeCell ref="X10:X11"/>
  </mergeCells>
  <pageMargins left="0.5" right="0.36458333300000001" top="0.59055118110236204" bottom="0.43307086614173201" header="0.31496062992126" footer="0.31496062992126"/>
  <pageSetup paperSize="9" orientation="portrait" blackAndWhite="1" r:id="rId1"/>
  <headerFooter>
    <oddHeader>&amp;C&amp;12&amp;P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2"/>
  <sheetViews>
    <sheetView showZeros="0" zoomScaleNormal="100" zoomScalePageLayoutView="130" workbookViewId="0">
      <pane xSplit="3" ySplit="11" topLeftCell="O18" activePane="bottomRight" state="frozen"/>
      <selection activeCell="B25" sqref="B25"/>
      <selection pane="topRight" activeCell="B25" sqref="B25"/>
      <selection pane="bottomLeft" activeCell="B25" sqref="B25"/>
      <selection pane="bottomRight" activeCell="AH24" sqref="AH24"/>
    </sheetView>
  </sheetViews>
  <sheetFormatPr defaultColWidth="8.88671875" defaultRowHeight="15.75" x14ac:dyDescent="0.25"/>
  <cols>
    <col min="1" max="1" width="3.88671875" style="206" customWidth="1"/>
    <col min="2" max="2" width="47.44140625" style="208" customWidth="1"/>
    <col min="3" max="3" width="9.88671875" style="206" customWidth="1"/>
    <col min="4" max="4" width="8" style="206" hidden="1" customWidth="1"/>
    <col min="5" max="5" width="6.44140625" style="206" hidden="1" customWidth="1"/>
    <col min="6" max="6" width="8" style="206" hidden="1" customWidth="1"/>
    <col min="7" max="7" width="9.77734375" style="206" hidden="1" customWidth="1"/>
    <col min="8" max="10" width="9.109375" style="206" hidden="1" customWidth="1"/>
    <col min="11" max="11" width="8" style="207" hidden="1" customWidth="1"/>
    <col min="12" max="12" width="7.77734375" style="207" hidden="1" customWidth="1"/>
    <col min="13" max="13" width="21.33203125" style="143" hidden="1" customWidth="1"/>
    <col min="14" max="14" width="7.6640625" style="245" hidden="1" customWidth="1"/>
    <col min="15" max="15" width="7.44140625" style="246" customWidth="1"/>
    <col min="16" max="16" width="9.88671875" style="245" hidden="1" customWidth="1"/>
    <col min="17" max="17" width="6.44140625" style="245" customWidth="1"/>
    <col min="18" max="18" width="24.77734375" style="143" hidden="1" customWidth="1"/>
    <col min="19" max="19" width="12.6640625" style="245" customWidth="1"/>
    <col min="20" max="20" width="6.6640625" style="181" hidden="1" customWidth="1"/>
    <col min="21" max="21" width="7" style="181" hidden="1" customWidth="1"/>
    <col min="22" max="22" width="6.21875" style="181" hidden="1" customWidth="1"/>
    <col min="23" max="30" width="12" style="181" hidden="1" customWidth="1"/>
    <col min="31" max="16384" width="8.88671875" style="181"/>
  </cols>
  <sheetData>
    <row r="1" spans="1:30" ht="29.25" customHeight="1" x14ac:dyDescent="0.25">
      <c r="A1" s="364" t="s">
        <v>509</v>
      </c>
      <c r="B1" s="364"/>
      <c r="C1" s="364"/>
      <c r="D1" s="364"/>
      <c r="E1" s="364"/>
      <c r="F1" s="364"/>
      <c r="G1" s="364"/>
      <c r="H1" s="364"/>
      <c r="I1" s="364"/>
      <c r="J1" s="364"/>
      <c r="K1" s="364"/>
      <c r="L1" s="364"/>
      <c r="M1" s="364"/>
      <c r="N1" s="364"/>
      <c r="O1" s="364"/>
      <c r="P1" s="364"/>
      <c r="Q1" s="364"/>
      <c r="R1" s="364"/>
      <c r="S1" s="267"/>
    </row>
    <row r="2" spans="1:30" ht="20.25" customHeight="1" x14ac:dyDescent="0.25">
      <c r="A2" s="367" t="s">
        <v>504</v>
      </c>
      <c r="B2" s="367"/>
      <c r="C2" s="367"/>
      <c r="D2" s="367"/>
      <c r="E2" s="367"/>
      <c r="F2" s="367"/>
      <c r="G2" s="367"/>
      <c r="H2" s="367"/>
      <c r="I2" s="367"/>
      <c r="J2" s="367"/>
      <c r="K2" s="367"/>
      <c r="L2" s="367"/>
      <c r="M2" s="367"/>
      <c r="N2" s="367"/>
      <c r="O2" s="367"/>
      <c r="P2" s="367"/>
      <c r="Q2" s="367"/>
      <c r="R2" s="367"/>
      <c r="S2" s="194"/>
      <c r="T2" s="199"/>
      <c r="U2" s="199"/>
      <c r="V2" s="199"/>
      <c r="W2" s="199"/>
    </row>
    <row r="3" spans="1:30" ht="19.5" customHeight="1" x14ac:dyDescent="0.25">
      <c r="A3" s="267"/>
      <c r="B3" s="267"/>
      <c r="C3" s="267"/>
      <c r="D3" s="267"/>
      <c r="E3" s="267"/>
      <c r="F3" s="267"/>
      <c r="G3" s="267"/>
      <c r="H3" s="200" t="s">
        <v>389</v>
      </c>
      <c r="I3" s="267"/>
      <c r="J3" s="267"/>
      <c r="K3" s="201"/>
      <c r="L3" s="201"/>
    </row>
    <row r="4" spans="1:30" ht="15.75" hidden="1" customHeight="1" x14ac:dyDescent="0.25">
      <c r="A4" s="267"/>
      <c r="B4" s="259" t="s">
        <v>419</v>
      </c>
      <c r="C4" s="259" t="s">
        <v>310</v>
      </c>
      <c r="D4" s="267"/>
      <c r="E4" s="267"/>
      <c r="F4" s="267"/>
      <c r="G4" s="267"/>
      <c r="H4" s="267"/>
      <c r="I4" s="267"/>
      <c r="J4" s="267"/>
      <c r="K4" s="201"/>
      <c r="L4" s="201"/>
      <c r="M4" s="146"/>
      <c r="N4" s="247"/>
      <c r="O4" s="248"/>
      <c r="P4" s="247"/>
      <c r="Q4" s="247"/>
      <c r="R4" s="146"/>
      <c r="S4" s="247"/>
    </row>
    <row r="5" spans="1:30" ht="15.75" hidden="1" customHeight="1" x14ac:dyDescent="0.25">
      <c r="A5" s="267"/>
      <c r="B5" s="126" t="s">
        <v>321</v>
      </c>
      <c r="C5" s="117">
        <v>2000</v>
      </c>
      <c r="D5" s="267"/>
      <c r="E5" s="267"/>
      <c r="F5" s="267"/>
      <c r="G5" s="267"/>
      <c r="H5" s="267"/>
      <c r="I5" s="267"/>
      <c r="J5" s="267"/>
      <c r="K5" s="201"/>
      <c r="L5" s="201"/>
      <c r="M5" s="146"/>
      <c r="N5" s="247"/>
      <c r="O5" s="248"/>
      <c r="P5" s="247"/>
      <c r="Q5" s="247"/>
      <c r="R5" s="146"/>
      <c r="S5" s="247"/>
    </row>
    <row r="6" spans="1:30" ht="15.75" hidden="1" customHeight="1" x14ac:dyDescent="0.25">
      <c r="A6" s="267"/>
      <c r="B6" s="126" t="s">
        <v>322</v>
      </c>
      <c r="C6" s="117">
        <v>1500</v>
      </c>
      <c r="D6" s="267"/>
      <c r="E6" s="267"/>
      <c r="F6" s="267"/>
      <c r="G6" s="267"/>
      <c r="H6" s="267"/>
      <c r="I6" s="267"/>
      <c r="J6" s="267"/>
      <c r="K6" s="201"/>
      <c r="L6" s="201"/>
      <c r="M6" s="146"/>
      <c r="N6" s="247"/>
      <c r="O6" s="248"/>
      <c r="P6" s="247"/>
      <c r="Q6" s="247"/>
      <c r="R6" s="146"/>
      <c r="S6" s="247"/>
    </row>
    <row r="7" spans="1:30" ht="15.75" hidden="1" customHeight="1" x14ac:dyDescent="0.25">
      <c r="A7" s="267"/>
      <c r="B7" s="126" t="s">
        <v>307</v>
      </c>
      <c r="C7" s="117">
        <v>1000</v>
      </c>
      <c r="D7" s="267"/>
      <c r="E7" s="267"/>
      <c r="F7" s="267"/>
      <c r="G7" s="267"/>
      <c r="H7" s="267"/>
      <c r="I7" s="267"/>
      <c r="J7" s="267"/>
      <c r="K7" s="201"/>
      <c r="L7" s="201"/>
      <c r="M7" s="146"/>
      <c r="N7" s="247"/>
      <c r="O7" s="248"/>
      <c r="P7" s="247"/>
      <c r="Q7" s="247"/>
      <c r="R7" s="146"/>
      <c r="S7" s="247"/>
    </row>
    <row r="8" spans="1:30" ht="15.75" hidden="1" customHeight="1" x14ac:dyDescent="0.25">
      <c r="A8" s="267"/>
      <c r="B8" s="126" t="s">
        <v>308</v>
      </c>
      <c r="C8" s="117">
        <v>750</v>
      </c>
      <c r="D8" s="267"/>
      <c r="E8" s="267"/>
      <c r="F8" s="267"/>
      <c r="G8" s="267"/>
      <c r="H8" s="267"/>
      <c r="I8" s="267"/>
      <c r="J8" s="267"/>
      <c r="K8" s="201"/>
      <c r="L8" s="201"/>
      <c r="M8" s="146"/>
      <c r="N8" s="247"/>
      <c r="O8" s="248"/>
      <c r="P8" s="247"/>
      <c r="Q8" s="247"/>
      <c r="R8" s="146"/>
      <c r="S8" s="247"/>
    </row>
    <row r="9" spans="1:30" ht="19.5" customHeight="1" x14ac:dyDescent="0.25">
      <c r="A9" s="267"/>
      <c r="B9" s="267"/>
      <c r="C9" s="267"/>
      <c r="D9" s="267"/>
      <c r="E9" s="267"/>
      <c r="F9" s="267"/>
      <c r="G9" s="267"/>
      <c r="H9" s="267"/>
      <c r="I9" s="267"/>
      <c r="J9" s="267"/>
      <c r="K9" s="201"/>
      <c r="L9" s="201"/>
      <c r="M9" s="146"/>
      <c r="N9" s="247"/>
      <c r="O9" s="248"/>
      <c r="P9" s="247"/>
      <c r="Q9" s="249" t="s">
        <v>268</v>
      </c>
      <c r="S9" s="247"/>
    </row>
    <row r="10" spans="1:30" s="182" customFormat="1" x14ac:dyDescent="0.25">
      <c r="A10" s="346" t="s">
        <v>0</v>
      </c>
      <c r="B10" s="346" t="s">
        <v>1</v>
      </c>
      <c r="C10" s="346" t="s">
        <v>2</v>
      </c>
      <c r="D10" s="349" t="s">
        <v>338</v>
      </c>
      <c r="E10" s="349" t="s">
        <v>399</v>
      </c>
      <c r="F10" s="349" t="s">
        <v>388</v>
      </c>
      <c r="G10" s="345" t="s">
        <v>396</v>
      </c>
      <c r="H10" s="345"/>
      <c r="I10" s="345"/>
      <c r="J10" s="345"/>
      <c r="K10" s="345"/>
      <c r="L10" s="345" t="s">
        <v>434</v>
      </c>
      <c r="M10" s="350" t="s">
        <v>460</v>
      </c>
      <c r="N10" s="346" t="s">
        <v>433</v>
      </c>
      <c r="O10" s="346" t="s">
        <v>470</v>
      </c>
      <c r="P10" s="259"/>
      <c r="Q10" s="351" t="s">
        <v>3</v>
      </c>
      <c r="R10" s="350" t="s">
        <v>469</v>
      </c>
      <c r="S10" s="130"/>
      <c r="W10" s="353" t="s">
        <v>435</v>
      </c>
      <c r="X10" s="353" t="s">
        <v>436</v>
      </c>
      <c r="Y10" s="353" t="s">
        <v>437</v>
      </c>
      <c r="Z10" s="353" t="s">
        <v>438</v>
      </c>
      <c r="AA10" s="353" t="s">
        <v>439</v>
      </c>
      <c r="AB10" s="353" t="s">
        <v>440</v>
      </c>
      <c r="AC10" s="353" t="s">
        <v>441</v>
      </c>
      <c r="AD10" s="353" t="s">
        <v>442</v>
      </c>
    </row>
    <row r="11" spans="1:30" s="182" customFormat="1" ht="13.5" customHeight="1" x14ac:dyDescent="0.25">
      <c r="A11" s="346"/>
      <c r="B11" s="346"/>
      <c r="C11" s="346"/>
      <c r="D11" s="349"/>
      <c r="E11" s="349"/>
      <c r="F11" s="349"/>
      <c r="G11" s="262" t="s">
        <v>421</v>
      </c>
      <c r="H11" s="262" t="s">
        <v>422</v>
      </c>
      <c r="I11" s="262" t="s">
        <v>423</v>
      </c>
      <c r="J11" s="262" t="s">
        <v>424</v>
      </c>
      <c r="K11" s="262" t="s">
        <v>425</v>
      </c>
      <c r="L11" s="345"/>
      <c r="M11" s="350"/>
      <c r="N11" s="346"/>
      <c r="O11" s="346"/>
      <c r="P11" s="259"/>
      <c r="Q11" s="352"/>
      <c r="R11" s="350"/>
      <c r="S11" s="130"/>
      <c r="W11" s="353"/>
      <c r="X11" s="353"/>
      <c r="Y11" s="353"/>
      <c r="Z11" s="353"/>
      <c r="AA11" s="353"/>
      <c r="AB11" s="353"/>
      <c r="AC11" s="353"/>
      <c r="AD11" s="353"/>
    </row>
    <row r="12" spans="1:30" ht="63" x14ac:dyDescent="0.25">
      <c r="A12" s="259">
        <v>1</v>
      </c>
      <c r="B12" s="153" t="s">
        <v>483</v>
      </c>
      <c r="C12" s="126" t="s">
        <v>199</v>
      </c>
      <c r="D12" s="126"/>
      <c r="E12" s="126"/>
      <c r="F12" s="126">
        <v>300</v>
      </c>
      <c r="G12" s="126">
        <v>300</v>
      </c>
      <c r="H12" s="126">
        <v>300</v>
      </c>
      <c r="I12" s="126">
        <v>300</v>
      </c>
      <c r="J12" s="126">
        <v>300</v>
      </c>
      <c r="K12" s="62">
        <v>300</v>
      </c>
      <c r="L12" s="62">
        <f>G12</f>
        <v>300</v>
      </c>
      <c r="M12" s="197" t="s">
        <v>296</v>
      </c>
      <c r="N12" s="237">
        <f>L12</f>
        <v>300</v>
      </c>
      <c r="O12" s="191">
        <v>300</v>
      </c>
      <c r="P12" s="237"/>
      <c r="Q12" s="237"/>
      <c r="R12" s="197" t="s">
        <v>296</v>
      </c>
      <c r="S12" s="238"/>
      <c r="T12" s="185"/>
      <c r="U12" s="185"/>
      <c r="W12" s="211">
        <v>200</v>
      </c>
    </row>
    <row r="13" spans="1:30" ht="51.75" customHeight="1" x14ac:dyDescent="0.25">
      <c r="A13" s="259">
        <v>2</v>
      </c>
      <c r="B13" s="271" t="s">
        <v>397</v>
      </c>
      <c r="C13" s="126"/>
      <c r="D13" s="272"/>
      <c r="E13" s="272"/>
      <c r="F13" s="272"/>
      <c r="G13" s="272"/>
      <c r="H13" s="272"/>
      <c r="I13" s="272"/>
      <c r="J13" s="272"/>
      <c r="K13" s="272"/>
      <c r="L13" s="272"/>
      <c r="M13" s="273"/>
      <c r="N13" s="263"/>
      <c r="O13" s="250"/>
      <c r="P13" s="263"/>
      <c r="Q13" s="263"/>
      <c r="R13" s="251"/>
      <c r="S13" s="239"/>
      <c r="T13" s="185"/>
      <c r="U13" s="185"/>
    </row>
    <row r="14" spans="1:30" s="183" customFormat="1" ht="25.5" x14ac:dyDescent="0.25">
      <c r="A14" s="126" t="s">
        <v>41</v>
      </c>
      <c r="B14" s="129" t="s">
        <v>209</v>
      </c>
      <c r="C14" s="126" t="s">
        <v>140</v>
      </c>
      <c r="D14" s="124" t="s">
        <v>177</v>
      </c>
      <c r="E14" s="126">
        <v>270</v>
      </c>
      <c r="F14" s="191">
        <f>C6</f>
        <v>1500</v>
      </c>
      <c r="G14" s="191">
        <f t="shared" ref="G14:G17" si="0">ROUND($F14*0.3,3)</f>
        <v>450</v>
      </c>
      <c r="H14" s="191">
        <f t="shared" ref="H14:H17" si="1">ROUND($F14*0.4,3)</f>
        <v>600</v>
      </c>
      <c r="I14" s="191">
        <f t="shared" ref="I14:I17" si="2">ROUND($F14*0.6,3)</f>
        <v>900</v>
      </c>
      <c r="J14" s="191">
        <f t="shared" ref="J14:J17" si="3">ROUND($F14*0.8,3)</f>
        <v>1200</v>
      </c>
      <c r="K14" s="191">
        <f t="shared" ref="K14:K17" si="4">ROUND($F14*1,3)</f>
        <v>1500</v>
      </c>
      <c r="L14" s="191">
        <f>G14</f>
        <v>450</v>
      </c>
      <c r="M14" s="179" t="s">
        <v>426</v>
      </c>
      <c r="N14" s="237">
        <f>L14</f>
        <v>450</v>
      </c>
      <c r="O14" s="191">
        <v>450</v>
      </c>
      <c r="P14" s="252">
        <f>O14/F14*100</f>
        <v>30</v>
      </c>
      <c r="Q14" s="252"/>
      <c r="R14" s="179" t="s">
        <v>426</v>
      </c>
      <c r="S14" s="238"/>
      <c r="T14" s="185">
        <f>(K14/F14)*100</f>
        <v>100</v>
      </c>
      <c r="U14" s="185">
        <f>((K14-E14)/E14)*100</f>
        <v>455.55555555555554</v>
      </c>
      <c r="V14" s="181">
        <f>E14*2</f>
        <v>540</v>
      </c>
      <c r="W14" s="183">
        <v>350</v>
      </c>
      <c r="X14" s="183">
        <v>250</v>
      </c>
      <c r="Y14" s="183">
        <v>640</v>
      </c>
    </row>
    <row r="15" spans="1:30" s="183" customFormat="1" ht="25.5" x14ac:dyDescent="0.25">
      <c r="A15" s="126" t="s">
        <v>50</v>
      </c>
      <c r="B15" s="129" t="s">
        <v>218</v>
      </c>
      <c r="C15" s="126" t="s">
        <v>140</v>
      </c>
      <c r="D15" s="124" t="s">
        <v>177</v>
      </c>
      <c r="E15" s="126">
        <v>230</v>
      </c>
      <c r="F15" s="191">
        <f>C6</f>
        <v>1500</v>
      </c>
      <c r="G15" s="191">
        <f t="shared" si="0"/>
        <v>450</v>
      </c>
      <c r="H15" s="191">
        <f t="shared" si="1"/>
        <v>600</v>
      </c>
      <c r="I15" s="191">
        <f t="shared" si="2"/>
        <v>900</v>
      </c>
      <c r="J15" s="191">
        <f t="shared" si="3"/>
        <v>1200</v>
      </c>
      <c r="K15" s="191">
        <f t="shared" si="4"/>
        <v>1500</v>
      </c>
      <c r="L15" s="191">
        <f t="shared" ref="L15:L17" si="5">G15</f>
        <v>450</v>
      </c>
      <c r="M15" s="179" t="s">
        <v>426</v>
      </c>
      <c r="N15" s="241">
        <v>430</v>
      </c>
      <c r="O15" s="191">
        <v>400</v>
      </c>
      <c r="P15" s="252">
        <f t="shared" ref="P15:P17" si="6">O15/F15*100</f>
        <v>26.666666666666668</v>
      </c>
      <c r="Q15" s="252"/>
      <c r="R15" s="179" t="s">
        <v>461</v>
      </c>
      <c r="S15" s="242"/>
      <c r="T15" s="185">
        <f>(K15/F15)*100</f>
        <v>100</v>
      </c>
      <c r="U15" s="185">
        <f>((K15-E15)/E15)*100</f>
        <v>552.17391304347825</v>
      </c>
      <c r="V15" s="181">
        <f>E15*2</f>
        <v>460</v>
      </c>
      <c r="W15" s="183">
        <v>300</v>
      </c>
      <c r="X15" s="183">
        <v>200</v>
      </c>
      <c r="Y15" s="183">
        <v>560</v>
      </c>
    </row>
    <row r="16" spans="1:30" s="183" customFormat="1" ht="25.5" x14ac:dyDescent="0.25">
      <c r="A16" s="126" t="s">
        <v>62</v>
      </c>
      <c r="B16" s="129" t="s">
        <v>384</v>
      </c>
      <c r="C16" s="126" t="s">
        <v>140</v>
      </c>
      <c r="D16" s="124" t="s">
        <v>177</v>
      </c>
      <c r="E16" s="126">
        <v>190</v>
      </c>
      <c r="F16" s="191">
        <f>C7</f>
        <v>1000</v>
      </c>
      <c r="G16" s="191">
        <f t="shared" si="0"/>
        <v>300</v>
      </c>
      <c r="H16" s="191">
        <f t="shared" si="1"/>
        <v>400</v>
      </c>
      <c r="I16" s="191">
        <f t="shared" si="2"/>
        <v>600</v>
      </c>
      <c r="J16" s="191">
        <f t="shared" si="3"/>
        <v>800</v>
      </c>
      <c r="K16" s="191">
        <f t="shared" si="4"/>
        <v>1000</v>
      </c>
      <c r="L16" s="191">
        <f t="shared" si="5"/>
        <v>300</v>
      </c>
      <c r="M16" s="179" t="s">
        <v>427</v>
      </c>
      <c r="N16" s="237">
        <f t="shared" ref="N16" si="7">L16</f>
        <v>300</v>
      </c>
      <c r="O16" s="191">
        <v>300</v>
      </c>
      <c r="P16" s="252">
        <f t="shared" si="6"/>
        <v>30</v>
      </c>
      <c r="Q16" s="252"/>
      <c r="R16" s="179" t="s">
        <v>427</v>
      </c>
      <c r="S16" s="238"/>
      <c r="T16" s="185">
        <f>(K16/F16)*100</f>
        <v>100</v>
      </c>
      <c r="U16" s="185">
        <f>((K16-E16)/E16)*100</f>
        <v>426.31578947368428</v>
      </c>
      <c r="V16" s="181">
        <f>E16*2</f>
        <v>380</v>
      </c>
      <c r="W16" s="183">
        <v>250</v>
      </c>
      <c r="X16" s="183">
        <v>180</v>
      </c>
      <c r="Y16" s="183">
        <v>480</v>
      </c>
    </row>
    <row r="17" spans="1:25" s="183" customFormat="1" ht="25.5" x14ac:dyDescent="0.25">
      <c r="A17" s="126" t="s">
        <v>69</v>
      </c>
      <c r="B17" s="129" t="s">
        <v>219</v>
      </c>
      <c r="C17" s="126" t="s">
        <v>140</v>
      </c>
      <c r="D17" s="124" t="s">
        <v>177</v>
      </c>
      <c r="E17" s="126">
        <v>80</v>
      </c>
      <c r="F17" s="191">
        <f>C8</f>
        <v>750</v>
      </c>
      <c r="G17" s="191">
        <f t="shared" si="0"/>
        <v>225</v>
      </c>
      <c r="H17" s="191">
        <f t="shared" si="1"/>
        <v>300</v>
      </c>
      <c r="I17" s="191">
        <f t="shared" si="2"/>
        <v>450</v>
      </c>
      <c r="J17" s="191">
        <f t="shared" si="3"/>
        <v>600</v>
      </c>
      <c r="K17" s="191">
        <f t="shared" si="4"/>
        <v>750</v>
      </c>
      <c r="L17" s="191">
        <f t="shared" si="5"/>
        <v>225</v>
      </c>
      <c r="M17" s="179" t="s">
        <v>428</v>
      </c>
      <c r="N17" s="241">
        <v>180</v>
      </c>
      <c r="O17" s="191">
        <v>180</v>
      </c>
      <c r="P17" s="252">
        <f t="shared" si="6"/>
        <v>24</v>
      </c>
      <c r="Q17" s="252"/>
      <c r="R17" s="179" t="s">
        <v>447</v>
      </c>
      <c r="S17" s="242"/>
      <c r="T17" s="185">
        <f>(K17/F17)*100</f>
        <v>100</v>
      </c>
      <c r="U17" s="185">
        <f>((K17-E17)/E17)*100</f>
        <v>837.5</v>
      </c>
      <c r="V17" s="181">
        <f>E17*2</f>
        <v>160</v>
      </c>
      <c r="W17" s="183">
        <v>200</v>
      </c>
      <c r="X17" s="183">
        <v>150</v>
      </c>
    </row>
    <row r="18" spans="1:25" s="183" customFormat="1" x14ac:dyDescent="0.25">
      <c r="A18" s="259">
        <v>3</v>
      </c>
      <c r="B18" s="365" t="s">
        <v>477</v>
      </c>
      <c r="C18" s="365"/>
      <c r="D18" s="365"/>
      <c r="E18" s="365"/>
      <c r="F18" s="365"/>
      <c r="G18" s="365"/>
      <c r="H18" s="365"/>
      <c r="I18" s="365"/>
      <c r="J18" s="365"/>
      <c r="K18" s="365"/>
      <c r="L18" s="365"/>
      <c r="M18" s="365"/>
      <c r="N18" s="263"/>
      <c r="O18" s="250"/>
      <c r="P18" s="263"/>
      <c r="Q18" s="263"/>
      <c r="R18" s="251"/>
      <c r="S18" s="239"/>
      <c r="T18" s="186"/>
      <c r="U18" s="186"/>
      <c r="V18" s="181"/>
    </row>
    <row r="19" spans="1:25" s="183" customFormat="1" x14ac:dyDescent="0.25">
      <c r="A19" s="122" t="s">
        <v>192</v>
      </c>
      <c r="B19" s="366" t="s">
        <v>372</v>
      </c>
      <c r="C19" s="366"/>
      <c r="D19" s="366"/>
      <c r="E19" s="366"/>
      <c r="F19" s="366"/>
      <c r="G19" s="366"/>
      <c r="H19" s="366"/>
      <c r="I19" s="366"/>
      <c r="J19" s="366"/>
      <c r="K19" s="366"/>
      <c r="L19" s="366"/>
      <c r="M19" s="366"/>
      <c r="N19" s="261"/>
      <c r="O19" s="225"/>
      <c r="P19" s="261"/>
      <c r="Q19" s="261"/>
      <c r="R19" s="253"/>
      <c r="S19" s="232"/>
      <c r="T19" s="185"/>
      <c r="U19" s="185"/>
      <c r="V19" s="181"/>
    </row>
    <row r="20" spans="1:25" s="183" customFormat="1" ht="25.5" x14ac:dyDescent="0.25">
      <c r="A20" s="126" t="s">
        <v>258</v>
      </c>
      <c r="B20" s="129" t="s">
        <v>377</v>
      </c>
      <c r="C20" s="126" t="s">
        <v>140</v>
      </c>
      <c r="D20" s="126">
        <v>280</v>
      </c>
      <c r="E20" s="126">
        <v>250</v>
      </c>
      <c r="F20" s="191">
        <f>C7</f>
        <v>1000</v>
      </c>
      <c r="G20" s="191">
        <f t="shared" ref="G20:G41" si="8">ROUND($F20*0.3,3)</f>
        <v>300</v>
      </c>
      <c r="H20" s="191">
        <f t="shared" ref="H20:H41" si="9">ROUND($F20*0.4,3)</f>
        <v>400</v>
      </c>
      <c r="I20" s="191">
        <f t="shared" ref="I20:I41" si="10">ROUND($F20*0.6,3)</f>
        <v>600</v>
      </c>
      <c r="J20" s="191">
        <f t="shared" ref="J20:J41" si="11">ROUND($F20*0.8,3)</f>
        <v>800</v>
      </c>
      <c r="K20" s="191">
        <f t="shared" ref="K20:K41" si="12">ROUND($F20*1,3)</f>
        <v>1000</v>
      </c>
      <c r="L20" s="191">
        <f t="shared" ref="L20:L37" si="13">G20</f>
        <v>300</v>
      </c>
      <c r="M20" s="179" t="s">
        <v>427</v>
      </c>
      <c r="N20" s="227">
        <f>L20</f>
        <v>300</v>
      </c>
      <c r="O20" s="191">
        <v>420</v>
      </c>
      <c r="P20" s="252">
        <f>O20/F20*100</f>
        <v>42</v>
      </c>
      <c r="Q20" s="252"/>
      <c r="R20" s="179" t="s">
        <v>449</v>
      </c>
      <c r="S20" s="229"/>
      <c r="T20" s="185">
        <f>(K20/F20)*100</f>
        <v>100</v>
      </c>
      <c r="U20" s="185">
        <f>((K20-E20)/E20)*100</f>
        <v>300</v>
      </c>
      <c r="V20" s="181">
        <f>E20*2.5</f>
        <v>625</v>
      </c>
      <c r="W20" s="183">
        <v>300</v>
      </c>
      <c r="X20" s="183">
        <v>300</v>
      </c>
      <c r="Y20" s="183">
        <v>600</v>
      </c>
    </row>
    <row r="21" spans="1:25" s="183" customFormat="1" ht="25.5" x14ac:dyDescent="0.25">
      <c r="A21" s="126" t="s">
        <v>259</v>
      </c>
      <c r="B21" s="129" t="s">
        <v>378</v>
      </c>
      <c r="C21" s="126" t="s">
        <v>140</v>
      </c>
      <c r="D21" s="126">
        <v>260</v>
      </c>
      <c r="E21" s="126">
        <v>230</v>
      </c>
      <c r="F21" s="191">
        <f>C7</f>
        <v>1000</v>
      </c>
      <c r="G21" s="191">
        <f t="shared" si="8"/>
        <v>300</v>
      </c>
      <c r="H21" s="191">
        <f t="shared" si="9"/>
        <v>400</v>
      </c>
      <c r="I21" s="191">
        <f t="shared" si="10"/>
        <v>600</v>
      </c>
      <c r="J21" s="191">
        <f t="shared" si="11"/>
        <v>800</v>
      </c>
      <c r="K21" s="191">
        <f t="shared" si="12"/>
        <v>1000</v>
      </c>
      <c r="L21" s="191">
        <f t="shared" si="13"/>
        <v>300</v>
      </c>
      <c r="M21" s="179" t="s">
        <v>427</v>
      </c>
      <c r="N21" s="227">
        <f t="shared" ref="N21:N22" si="14">L21</f>
        <v>300</v>
      </c>
      <c r="O21" s="191">
        <v>420</v>
      </c>
      <c r="P21" s="252">
        <f t="shared" ref="P21:P51" si="15">O21/F21*100</f>
        <v>42</v>
      </c>
      <c r="Q21" s="252"/>
      <c r="R21" s="179" t="s">
        <v>449</v>
      </c>
      <c r="S21" s="229"/>
      <c r="T21" s="185">
        <f>(K21/F21)*100</f>
        <v>100</v>
      </c>
      <c r="U21" s="185">
        <f>((K21-E21)/E21)*100</f>
        <v>334.78260869565219</v>
      </c>
      <c r="V21" s="181">
        <f>E21*2.5</f>
        <v>575</v>
      </c>
      <c r="W21" s="183">
        <v>300</v>
      </c>
      <c r="X21" s="183">
        <v>300</v>
      </c>
      <c r="Y21" s="183">
        <v>600</v>
      </c>
    </row>
    <row r="22" spans="1:25" s="183" customFormat="1" ht="25.5" x14ac:dyDescent="0.25">
      <c r="A22" s="126" t="s">
        <v>260</v>
      </c>
      <c r="B22" s="129" t="s">
        <v>379</v>
      </c>
      <c r="C22" s="126" t="s">
        <v>140</v>
      </c>
      <c r="D22" s="126" t="s">
        <v>177</v>
      </c>
      <c r="E22" s="126">
        <v>230</v>
      </c>
      <c r="F22" s="191">
        <f>C7</f>
        <v>1000</v>
      </c>
      <c r="G22" s="191">
        <f t="shared" si="8"/>
        <v>300</v>
      </c>
      <c r="H22" s="191">
        <f t="shared" si="9"/>
        <v>400</v>
      </c>
      <c r="I22" s="191">
        <f t="shared" si="10"/>
        <v>600</v>
      </c>
      <c r="J22" s="191">
        <f t="shared" si="11"/>
        <v>800</v>
      </c>
      <c r="K22" s="191">
        <f t="shared" si="12"/>
        <v>1000</v>
      </c>
      <c r="L22" s="191">
        <f t="shared" si="13"/>
        <v>300</v>
      </c>
      <c r="M22" s="179" t="s">
        <v>427</v>
      </c>
      <c r="N22" s="227">
        <f t="shared" si="14"/>
        <v>300</v>
      </c>
      <c r="O22" s="191">
        <v>420</v>
      </c>
      <c r="P22" s="252">
        <f t="shared" si="15"/>
        <v>42</v>
      </c>
      <c r="Q22" s="252"/>
      <c r="R22" s="179" t="s">
        <v>449</v>
      </c>
      <c r="S22" s="229"/>
      <c r="T22" s="185">
        <f>(K22/F22)*100</f>
        <v>100</v>
      </c>
      <c r="U22" s="185">
        <f>((K22-E22)/E22)*100</f>
        <v>334.78260869565219</v>
      </c>
      <c r="V22" s="181">
        <f>E22*2.3</f>
        <v>529</v>
      </c>
      <c r="W22" s="183">
        <v>300</v>
      </c>
      <c r="X22" s="183">
        <v>300</v>
      </c>
      <c r="Y22" s="183">
        <v>600</v>
      </c>
    </row>
    <row r="23" spans="1:25" s="183" customFormat="1" x14ac:dyDescent="0.25">
      <c r="A23" s="122" t="s">
        <v>193</v>
      </c>
      <c r="B23" s="268" t="s">
        <v>385</v>
      </c>
      <c r="C23" s="126"/>
      <c r="D23" s="269"/>
      <c r="E23" s="269"/>
      <c r="F23" s="269"/>
      <c r="G23" s="269"/>
      <c r="H23" s="269"/>
      <c r="I23" s="269"/>
      <c r="J23" s="269"/>
      <c r="K23" s="269"/>
      <c r="L23" s="269"/>
      <c r="M23" s="270"/>
      <c r="N23" s="261"/>
      <c r="O23" s="225"/>
      <c r="P23" s="252"/>
      <c r="Q23" s="252"/>
      <c r="R23" s="253"/>
      <c r="S23" s="232"/>
      <c r="T23" s="186"/>
      <c r="U23" s="186"/>
      <c r="V23" s="181"/>
    </row>
    <row r="24" spans="1:25" s="183" customFormat="1" ht="25.5" x14ac:dyDescent="0.25">
      <c r="A24" s="126" t="s">
        <v>258</v>
      </c>
      <c r="B24" s="129" t="s">
        <v>270</v>
      </c>
      <c r="C24" s="126" t="s">
        <v>140</v>
      </c>
      <c r="D24" s="126">
        <v>265</v>
      </c>
      <c r="E24" s="126">
        <v>230</v>
      </c>
      <c r="F24" s="191">
        <f>C6</f>
        <v>1500</v>
      </c>
      <c r="G24" s="191">
        <f t="shared" si="8"/>
        <v>450</v>
      </c>
      <c r="H24" s="191">
        <f t="shared" si="9"/>
        <v>600</v>
      </c>
      <c r="I24" s="191">
        <f t="shared" si="10"/>
        <v>900</v>
      </c>
      <c r="J24" s="191">
        <f t="shared" si="11"/>
        <v>1200</v>
      </c>
      <c r="K24" s="191">
        <f t="shared" si="12"/>
        <v>1500</v>
      </c>
      <c r="L24" s="191">
        <f t="shared" si="13"/>
        <v>450</v>
      </c>
      <c r="M24" s="179" t="s">
        <v>426</v>
      </c>
      <c r="N24" s="230">
        <v>350</v>
      </c>
      <c r="O24" s="191">
        <v>450</v>
      </c>
      <c r="P24" s="252">
        <f t="shared" si="15"/>
        <v>30</v>
      </c>
      <c r="Q24" s="252"/>
      <c r="R24" s="179" t="s">
        <v>426</v>
      </c>
      <c r="S24" s="231"/>
      <c r="T24" s="185">
        <f>(K24/F24)*100</f>
        <v>100</v>
      </c>
      <c r="U24" s="185">
        <f>((K24-E24)/E24)*100</f>
        <v>552.17391304347825</v>
      </c>
      <c r="V24" s="181">
        <f>E24*2</f>
        <v>460</v>
      </c>
      <c r="W24" s="183">
        <v>350</v>
      </c>
      <c r="X24" s="183">
        <v>350</v>
      </c>
      <c r="Y24" s="183">
        <v>600</v>
      </c>
    </row>
    <row r="25" spans="1:25" s="183" customFormat="1" ht="25.5" x14ac:dyDescent="0.25">
      <c r="A25" s="126" t="s">
        <v>259</v>
      </c>
      <c r="B25" s="129" t="s">
        <v>359</v>
      </c>
      <c r="C25" s="126" t="s">
        <v>140</v>
      </c>
      <c r="D25" s="126">
        <v>250</v>
      </c>
      <c r="E25" s="126">
        <v>220</v>
      </c>
      <c r="F25" s="191">
        <f>C7</f>
        <v>1000</v>
      </c>
      <c r="G25" s="191">
        <f t="shared" si="8"/>
        <v>300</v>
      </c>
      <c r="H25" s="191">
        <f t="shared" si="9"/>
        <v>400</v>
      </c>
      <c r="I25" s="191">
        <f t="shared" si="10"/>
        <v>600</v>
      </c>
      <c r="J25" s="191">
        <f t="shared" si="11"/>
        <v>800</v>
      </c>
      <c r="K25" s="191">
        <f t="shared" si="12"/>
        <v>1000</v>
      </c>
      <c r="L25" s="191">
        <f>G25</f>
        <v>300</v>
      </c>
      <c r="M25" s="179" t="s">
        <v>427</v>
      </c>
      <c r="N25" s="227">
        <f t="shared" ref="N25:N27" si="16">L25</f>
        <v>300</v>
      </c>
      <c r="O25" s="191">
        <v>400</v>
      </c>
      <c r="P25" s="252">
        <f t="shared" si="15"/>
        <v>40</v>
      </c>
      <c r="Q25" s="252"/>
      <c r="R25" s="179" t="s">
        <v>403</v>
      </c>
      <c r="S25" s="229"/>
      <c r="T25" s="185">
        <f>(K25/F25)*100</f>
        <v>100</v>
      </c>
      <c r="U25" s="185">
        <f>((K25-E25)/E25)*100</f>
        <v>354.54545454545456</v>
      </c>
      <c r="V25" s="181">
        <f>E25*2</f>
        <v>440</v>
      </c>
      <c r="X25" s="183">
        <v>300</v>
      </c>
    </row>
    <row r="26" spans="1:25" s="183" customFormat="1" ht="25.5" x14ac:dyDescent="0.25">
      <c r="A26" s="126" t="s">
        <v>260</v>
      </c>
      <c r="B26" s="129" t="s">
        <v>271</v>
      </c>
      <c r="C26" s="126" t="s">
        <v>140</v>
      </c>
      <c r="D26" s="126">
        <v>210</v>
      </c>
      <c r="E26" s="126">
        <v>200</v>
      </c>
      <c r="F26" s="191">
        <f>C8</f>
        <v>750</v>
      </c>
      <c r="G26" s="191">
        <f t="shared" si="8"/>
        <v>225</v>
      </c>
      <c r="H26" s="191">
        <f t="shared" si="9"/>
        <v>300</v>
      </c>
      <c r="I26" s="191">
        <f t="shared" si="10"/>
        <v>450</v>
      </c>
      <c r="J26" s="191">
        <f t="shared" si="11"/>
        <v>600</v>
      </c>
      <c r="K26" s="191">
        <f t="shared" si="12"/>
        <v>750</v>
      </c>
      <c r="L26" s="191">
        <f t="shared" si="13"/>
        <v>225</v>
      </c>
      <c r="M26" s="179" t="s">
        <v>428</v>
      </c>
      <c r="N26" s="227">
        <f t="shared" si="16"/>
        <v>225</v>
      </c>
      <c r="O26" s="191">
        <v>350</v>
      </c>
      <c r="P26" s="252">
        <f t="shared" si="15"/>
        <v>46.666666666666664</v>
      </c>
      <c r="Q26" s="252"/>
      <c r="R26" s="179" t="s">
        <v>462</v>
      </c>
      <c r="S26" s="229"/>
      <c r="T26" s="185">
        <f>(K26/F26)*100</f>
        <v>100</v>
      </c>
      <c r="U26" s="185">
        <f>((K26-E26)/E26)*100</f>
        <v>275</v>
      </c>
      <c r="V26" s="181">
        <f>E26*2</f>
        <v>400</v>
      </c>
      <c r="W26" s="183">
        <v>250</v>
      </c>
      <c r="X26" s="183">
        <v>270</v>
      </c>
      <c r="Y26" s="183">
        <v>480</v>
      </c>
    </row>
    <row r="27" spans="1:25" s="183" customFormat="1" ht="25.5" x14ac:dyDescent="0.25">
      <c r="A27" s="126" t="s">
        <v>261</v>
      </c>
      <c r="B27" s="129" t="s">
        <v>478</v>
      </c>
      <c r="C27" s="126" t="s">
        <v>140</v>
      </c>
      <c r="D27" s="126">
        <v>250</v>
      </c>
      <c r="E27" s="126">
        <v>220</v>
      </c>
      <c r="F27" s="191">
        <f>C7</f>
        <v>1000</v>
      </c>
      <c r="G27" s="191">
        <f t="shared" si="8"/>
        <v>300</v>
      </c>
      <c r="H27" s="191">
        <f t="shared" si="9"/>
        <v>400</v>
      </c>
      <c r="I27" s="191">
        <f t="shared" si="10"/>
        <v>600</v>
      </c>
      <c r="J27" s="191">
        <f t="shared" si="11"/>
        <v>800</v>
      </c>
      <c r="K27" s="191">
        <f t="shared" si="12"/>
        <v>1000</v>
      </c>
      <c r="L27" s="191">
        <f>G27</f>
        <v>300</v>
      </c>
      <c r="M27" s="179" t="s">
        <v>427</v>
      </c>
      <c r="N27" s="227">
        <f t="shared" si="16"/>
        <v>300</v>
      </c>
      <c r="O27" s="191">
        <v>400</v>
      </c>
      <c r="P27" s="252">
        <f t="shared" si="15"/>
        <v>40</v>
      </c>
      <c r="Q27" s="252"/>
      <c r="R27" s="179" t="s">
        <v>403</v>
      </c>
      <c r="S27" s="229"/>
      <c r="T27" s="185">
        <f>(K27/F27)*100</f>
        <v>100</v>
      </c>
      <c r="U27" s="185">
        <f>((K27-E27)/E27)*100</f>
        <v>354.54545454545456</v>
      </c>
      <c r="V27" s="181">
        <f>E27*2</f>
        <v>440</v>
      </c>
      <c r="W27" s="183">
        <v>300</v>
      </c>
      <c r="Y27" s="183">
        <v>384</v>
      </c>
    </row>
    <row r="28" spans="1:25" s="183" customFormat="1" x14ac:dyDescent="0.25">
      <c r="A28" s="122" t="s">
        <v>195</v>
      </c>
      <c r="B28" s="268" t="s">
        <v>386</v>
      </c>
      <c r="C28" s="126"/>
      <c r="D28" s="269"/>
      <c r="E28" s="269"/>
      <c r="F28" s="269"/>
      <c r="G28" s="269"/>
      <c r="H28" s="269"/>
      <c r="I28" s="269"/>
      <c r="J28" s="269"/>
      <c r="K28" s="269"/>
      <c r="L28" s="269"/>
      <c r="M28" s="270"/>
      <c r="N28" s="261"/>
      <c r="O28" s="225"/>
      <c r="P28" s="252"/>
      <c r="Q28" s="252"/>
      <c r="R28" s="253"/>
      <c r="S28" s="232"/>
      <c r="T28" s="185"/>
      <c r="U28" s="186"/>
      <c r="V28" s="181"/>
    </row>
    <row r="29" spans="1:25" s="183" customFormat="1" ht="25.5" x14ac:dyDescent="0.25">
      <c r="A29" s="126" t="s">
        <v>258</v>
      </c>
      <c r="B29" s="129" t="s">
        <v>270</v>
      </c>
      <c r="C29" s="126" t="s">
        <v>140</v>
      </c>
      <c r="D29" s="126">
        <v>300</v>
      </c>
      <c r="E29" s="126">
        <v>270</v>
      </c>
      <c r="F29" s="191">
        <f>C6</f>
        <v>1500</v>
      </c>
      <c r="G29" s="191">
        <f t="shared" si="8"/>
        <v>450</v>
      </c>
      <c r="H29" s="191">
        <f t="shared" si="9"/>
        <v>600</v>
      </c>
      <c r="I29" s="191">
        <f t="shared" si="10"/>
        <v>900</v>
      </c>
      <c r="J29" s="191">
        <f t="shared" si="11"/>
        <v>1200</v>
      </c>
      <c r="K29" s="191">
        <f t="shared" si="12"/>
        <v>1500</v>
      </c>
      <c r="L29" s="191">
        <f t="shared" si="13"/>
        <v>450</v>
      </c>
      <c r="M29" s="179" t="s">
        <v>426</v>
      </c>
      <c r="N29" s="230">
        <v>350</v>
      </c>
      <c r="O29" s="191">
        <v>600</v>
      </c>
      <c r="P29" s="252">
        <f t="shared" si="15"/>
        <v>40</v>
      </c>
      <c r="Q29" s="252"/>
      <c r="R29" s="179" t="s">
        <v>463</v>
      </c>
      <c r="S29" s="231"/>
      <c r="T29" s="185">
        <f>(K29/F29)*100</f>
        <v>100</v>
      </c>
      <c r="U29" s="185">
        <f>((K29-E29)/E29)*100</f>
        <v>455.55555555555554</v>
      </c>
      <c r="V29" s="181">
        <f>E29*2.2</f>
        <v>594</v>
      </c>
      <c r="W29" s="183">
        <v>350</v>
      </c>
      <c r="X29" s="183">
        <v>350</v>
      </c>
      <c r="Y29" s="183">
        <v>600</v>
      </c>
    </row>
    <row r="30" spans="1:25" s="183" customFormat="1" ht="25.5" x14ac:dyDescent="0.25">
      <c r="A30" s="126" t="s">
        <v>259</v>
      </c>
      <c r="B30" s="129" t="s">
        <v>359</v>
      </c>
      <c r="C30" s="126" t="s">
        <v>140</v>
      </c>
      <c r="D30" s="126"/>
      <c r="E30" s="126">
        <v>230</v>
      </c>
      <c r="F30" s="191">
        <f>C7</f>
        <v>1000</v>
      </c>
      <c r="G30" s="191">
        <f t="shared" si="8"/>
        <v>300</v>
      </c>
      <c r="H30" s="191">
        <f t="shared" si="9"/>
        <v>400</v>
      </c>
      <c r="I30" s="191">
        <f t="shared" si="10"/>
        <v>600</v>
      </c>
      <c r="J30" s="191">
        <f t="shared" si="11"/>
        <v>800</v>
      </c>
      <c r="K30" s="191">
        <f t="shared" si="12"/>
        <v>1000</v>
      </c>
      <c r="L30" s="191">
        <f>G30</f>
        <v>300</v>
      </c>
      <c r="M30" s="179" t="s">
        <v>427</v>
      </c>
      <c r="N30" s="227">
        <f t="shared" ref="N30:N32" si="17">L30</f>
        <v>300</v>
      </c>
      <c r="O30" s="191">
        <v>500</v>
      </c>
      <c r="P30" s="252">
        <f t="shared" si="15"/>
        <v>50</v>
      </c>
      <c r="Q30" s="252"/>
      <c r="R30" s="179" t="s">
        <v>464</v>
      </c>
      <c r="S30" s="229"/>
      <c r="T30" s="185">
        <f>(K30/F30)*100</f>
        <v>100</v>
      </c>
      <c r="U30" s="185">
        <f>((K30-E30)/E30)*100</f>
        <v>334.78260869565219</v>
      </c>
      <c r="V30" s="181">
        <f>E30*2.2</f>
        <v>506.00000000000006</v>
      </c>
      <c r="X30" s="183">
        <v>300</v>
      </c>
    </row>
    <row r="31" spans="1:25" s="183" customFormat="1" ht="25.5" x14ac:dyDescent="0.25">
      <c r="A31" s="126" t="s">
        <v>260</v>
      </c>
      <c r="B31" s="129" t="s">
        <v>271</v>
      </c>
      <c r="C31" s="126" t="s">
        <v>140</v>
      </c>
      <c r="D31" s="126">
        <v>210</v>
      </c>
      <c r="E31" s="126">
        <v>200</v>
      </c>
      <c r="F31" s="191">
        <f>C7</f>
        <v>1000</v>
      </c>
      <c r="G31" s="191">
        <f t="shared" si="8"/>
        <v>300</v>
      </c>
      <c r="H31" s="191">
        <f t="shared" si="9"/>
        <v>400</v>
      </c>
      <c r="I31" s="191">
        <f t="shared" si="10"/>
        <v>600</v>
      </c>
      <c r="J31" s="191">
        <f t="shared" si="11"/>
        <v>800</v>
      </c>
      <c r="K31" s="191">
        <f t="shared" si="12"/>
        <v>1000</v>
      </c>
      <c r="L31" s="191">
        <f t="shared" si="13"/>
        <v>300</v>
      </c>
      <c r="M31" s="179" t="s">
        <v>427</v>
      </c>
      <c r="N31" s="227">
        <f t="shared" si="17"/>
        <v>300</v>
      </c>
      <c r="O31" s="191">
        <v>420</v>
      </c>
      <c r="P31" s="252">
        <f t="shared" si="15"/>
        <v>42</v>
      </c>
      <c r="Q31" s="252"/>
      <c r="R31" s="179" t="s">
        <v>465</v>
      </c>
      <c r="S31" s="229"/>
      <c r="T31" s="185">
        <f>(K31/F31)*100</f>
        <v>100</v>
      </c>
      <c r="U31" s="185">
        <f>((K31-E31)/E31)*100</f>
        <v>400</v>
      </c>
      <c r="V31" s="181">
        <f>E31*2.2</f>
        <v>440.00000000000006</v>
      </c>
      <c r="W31" s="183">
        <v>250</v>
      </c>
      <c r="X31" s="183">
        <v>270</v>
      </c>
      <c r="Y31" s="183">
        <v>480</v>
      </c>
    </row>
    <row r="32" spans="1:25" s="183" customFormat="1" ht="25.5" x14ac:dyDescent="0.25">
      <c r="A32" s="126" t="s">
        <v>261</v>
      </c>
      <c r="B32" s="129" t="s">
        <v>478</v>
      </c>
      <c r="C32" s="126" t="s">
        <v>140</v>
      </c>
      <c r="D32" s="126">
        <v>250</v>
      </c>
      <c r="E32" s="126">
        <v>230</v>
      </c>
      <c r="F32" s="191">
        <f>C7</f>
        <v>1000</v>
      </c>
      <c r="G32" s="191">
        <f t="shared" si="8"/>
        <v>300</v>
      </c>
      <c r="H32" s="191">
        <f t="shared" si="9"/>
        <v>400</v>
      </c>
      <c r="I32" s="191">
        <f t="shared" si="10"/>
        <v>600</v>
      </c>
      <c r="J32" s="191">
        <f t="shared" si="11"/>
        <v>800</v>
      </c>
      <c r="K32" s="191">
        <f t="shared" si="12"/>
        <v>1000</v>
      </c>
      <c r="L32" s="191">
        <f t="shared" si="13"/>
        <v>300</v>
      </c>
      <c r="M32" s="179" t="s">
        <v>427</v>
      </c>
      <c r="N32" s="227">
        <f t="shared" si="17"/>
        <v>300</v>
      </c>
      <c r="O32" s="191">
        <v>500</v>
      </c>
      <c r="P32" s="252">
        <f t="shared" si="15"/>
        <v>50</v>
      </c>
      <c r="Q32" s="252"/>
      <c r="R32" s="179" t="s">
        <v>464</v>
      </c>
      <c r="S32" s="229"/>
      <c r="T32" s="185">
        <f>(K32/F32)*100</f>
        <v>100</v>
      </c>
      <c r="U32" s="185">
        <f>((K32-E32)/E32)*100</f>
        <v>334.78260869565219</v>
      </c>
      <c r="V32" s="181">
        <f>E32*2.2</f>
        <v>506.00000000000006</v>
      </c>
      <c r="W32" s="183">
        <v>300</v>
      </c>
      <c r="Y32" s="183">
        <v>384</v>
      </c>
    </row>
    <row r="33" spans="1:25" s="183" customFormat="1" x14ac:dyDescent="0.25">
      <c r="A33" s="122" t="s">
        <v>284</v>
      </c>
      <c r="B33" s="268" t="s">
        <v>431</v>
      </c>
      <c r="C33" s="126"/>
      <c r="D33" s="269"/>
      <c r="E33" s="269"/>
      <c r="F33" s="269"/>
      <c r="G33" s="269"/>
      <c r="H33" s="269"/>
      <c r="I33" s="269"/>
      <c r="J33" s="269"/>
      <c r="K33" s="269"/>
      <c r="L33" s="269"/>
      <c r="M33" s="270"/>
      <c r="N33" s="261"/>
      <c r="O33" s="225"/>
      <c r="P33" s="252"/>
      <c r="Q33" s="252"/>
      <c r="R33" s="253"/>
      <c r="S33" s="232"/>
      <c r="T33" s="185"/>
      <c r="U33" s="186"/>
      <c r="V33" s="181"/>
    </row>
    <row r="34" spans="1:25" s="183" customFormat="1" ht="25.5" x14ac:dyDescent="0.25">
      <c r="A34" s="126" t="s">
        <v>258</v>
      </c>
      <c r="B34" s="129" t="s">
        <v>270</v>
      </c>
      <c r="C34" s="126" t="s">
        <v>140</v>
      </c>
      <c r="D34" s="126"/>
      <c r="E34" s="126">
        <v>160</v>
      </c>
      <c r="F34" s="191">
        <f>C7</f>
        <v>1000</v>
      </c>
      <c r="G34" s="191">
        <f t="shared" si="8"/>
        <v>300</v>
      </c>
      <c r="H34" s="191">
        <f t="shared" si="9"/>
        <v>400</v>
      </c>
      <c r="I34" s="191">
        <f t="shared" si="10"/>
        <v>600</v>
      </c>
      <c r="J34" s="191">
        <f t="shared" si="11"/>
        <v>800</v>
      </c>
      <c r="K34" s="191">
        <f t="shared" si="12"/>
        <v>1000</v>
      </c>
      <c r="L34" s="191">
        <f t="shared" si="13"/>
        <v>300</v>
      </c>
      <c r="M34" s="179" t="s">
        <v>427</v>
      </c>
      <c r="N34" s="230">
        <v>350</v>
      </c>
      <c r="O34" s="191">
        <v>300</v>
      </c>
      <c r="P34" s="252">
        <f t="shared" si="15"/>
        <v>30</v>
      </c>
      <c r="Q34" s="252"/>
      <c r="R34" s="179" t="s">
        <v>427</v>
      </c>
      <c r="S34" s="231"/>
      <c r="T34" s="185">
        <f>(K34/F34)*100</f>
        <v>100</v>
      </c>
      <c r="U34" s="185">
        <f>((K34-E34)/E34)*100</f>
        <v>525</v>
      </c>
      <c r="V34" s="181">
        <f>E34*2.2</f>
        <v>352</v>
      </c>
      <c r="W34" s="183">
        <v>350</v>
      </c>
      <c r="X34" s="183">
        <v>350</v>
      </c>
      <c r="Y34" s="183">
        <v>600</v>
      </c>
    </row>
    <row r="35" spans="1:25" s="183" customFormat="1" ht="25.5" x14ac:dyDescent="0.25">
      <c r="A35" s="126" t="s">
        <v>259</v>
      </c>
      <c r="B35" s="129" t="s">
        <v>359</v>
      </c>
      <c r="C35" s="126" t="s">
        <v>140</v>
      </c>
      <c r="D35" s="126"/>
      <c r="E35" s="126">
        <v>140</v>
      </c>
      <c r="F35" s="191">
        <f>C7</f>
        <v>1000</v>
      </c>
      <c r="G35" s="191">
        <f t="shared" si="8"/>
        <v>300</v>
      </c>
      <c r="H35" s="191">
        <f t="shared" si="9"/>
        <v>400</v>
      </c>
      <c r="I35" s="191">
        <f t="shared" si="10"/>
        <v>600</v>
      </c>
      <c r="J35" s="191">
        <f t="shared" si="11"/>
        <v>800</v>
      </c>
      <c r="K35" s="191">
        <f t="shared" si="12"/>
        <v>1000</v>
      </c>
      <c r="L35" s="191">
        <f t="shared" si="13"/>
        <v>300</v>
      </c>
      <c r="M35" s="179" t="s">
        <v>427</v>
      </c>
      <c r="N35" s="227">
        <f t="shared" ref="N35:N37" si="18">L35</f>
        <v>300</v>
      </c>
      <c r="O35" s="191">
        <v>270</v>
      </c>
      <c r="P35" s="252">
        <f t="shared" si="15"/>
        <v>27</v>
      </c>
      <c r="Q35" s="252"/>
      <c r="R35" s="179" t="s">
        <v>466</v>
      </c>
      <c r="S35" s="229"/>
      <c r="T35" s="185">
        <f>(K35/F35)*100</f>
        <v>100</v>
      </c>
      <c r="U35" s="185">
        <f>((K35-E35)/E35)*100</f>
        <v>614.28571428571433</v>
      </c>
      <c r="V35" s="181">
        <f>E35*2.2</f>
        <v>308</v>
      </c>
      <c r="X35" s="183">
        <v>300</v>
      </c>
    </row>
    <row r="36" spans="1:25" s="183" customFormat="1" ht="25.5" x14ac:dyDescent="0.25">
      <c r="A36" s="126" t="s">
        <v>260</v>
      </c>
      <c r="B36" s="129" t="s">
        <v>271</v>
      </c>
      <c r="C36" s="126" t="s">
        <v>140</v>
      </c>
      <c r="D36" s="126"/>
      <c r="E36" s="126">
        <v>120</v>
      </c>
      <c r="F36" s="191">
        <f>C8</f>
        <v>750</v>
      </c>
      <c r="G36" s="191">
        <f t="shared" si="8"/>
        <v>225</v>
      </c>
      <c r="H36" s="191">
        <f t="shared" si="9"/>
        <v>300</v>
      </c>
      <c r="I36" s="191">
        <f t="shared" si="10"/>
        <v>450</v>
      </c>
      <c r="J36" s="191">
        <f t="shared" si="11"/>
        <v>600</v>
      </c>
      <c r="K36" s="191">
        <f t="shared" si="12"/>
        <v>750</v>
      </c>
      <c r="L36" s="191">
        <f t="shared" si="13"/>
        <v>225</v>
      </c>
      <c r="M36" s="179" t="s">
        <v>428</v>
      </c>
      <c r="N36" s="227">
        <f t="shared" si="18"/>
        <v>225</v>
      </c>
      <c r="O36" s="191">
        <v>200</v>
      </c>
      <c r="P36" s="252">
        <f t="shared" si="15"/>
        <v>26.666666666666668</v>
      </c>
      <c r="Q36" s="252"/>
      <c r="R36" s="179" t="s">
        <v>466</v>
      </c>
      <c r="S36" s="229"/>
      <c r="T36" s="185">
        <f>(K36/F36)*100</f>
        <v>100</v>
      </c>
      <c r="U36" s="185">
        <f>((K36-E36)/E36)*100</f>
        <v>525</v>
      </c>
      <c r="V36" s="181">
        <f>E36*2.2</f>
        <v>264</v>
      </c>
      <c r="W36" s="183">
        <v>250</v>
      </c>
      <c r="X36" s="183">
        <v>270</v>
      </c>
      <c r="Y36" s="183">
        <v>480</v>
      </c>
    </row>
    <row r="37" spans="1:25" s="183" customFormat="1" ht="25.5" x14ac:dyDescent="0.25">
      <c r="A37" s="126" t="s">
        <v>261</v>
      </c>
      <c r="B37" s="129" t="s">
        <v>272</v>
      </c>
      <c r="C37" s="126" t="s">
        <v>140</v>
      </c>
      <c r="D37" s="126"/>
      <c r="E37" s="126">
        <v>140</v>
      </c>
      <c r="F37" s="191">
        <f>C7</f>
        <v>1000</v>
      </c>
      <c r="G37" s="191">
        <f t="shared" si="8"/>
        <v>300</v>
      </c>
      <c r="H37" s="191">
        <f t="shared" si="9"/>
        <v>400</v>
      </c>
      <c r="I37" s="191">
        <f t="shared" si="10"/>
        <v>600</v>
      </c>
      <c r="J37" s="191">
        <f t="shared" si="11"/>
        <v>800</v>
      </c>
      <c r="K37" s="191">
        <f t="shared" si="12"/>
        <v>1000</v>
      </c>
      <c r="L37" s="191">
        <f t="shared" si="13"/>
        <v>300</v>
      </c>
      <c r="M37" s="179" t="s">
        <v>427</v>
      </c>
      <c r="N37" s="227">
        <f t="shared" si="18"/>
        <v>300</v>
      </c>
      <c r="O37" s="191">
        <v>270</v>
      </c>
      <c r="P37" s="252">
        <f t="shared" si="15"/>
        <v>27</v>
      </c>
      <c r="Q37" s="252"/>
      <c r="R37" s="179" t="s">
        <v>466</v>
      </c>
      <c r="S37" s="229"/>
      <c r="T37" s="185">
        <f>(K37/F37)*100</f>
        <v>100</v>
      </c>
      <c r="U37" s="185">
        <f>((K37-E37)/E37)*100</f>
        <v>614.28571428571433</v>
      </c>
      <c r="V37" s="181">
        <f>E37*2.2</f>
        <v>308</v>
      </c>
      <c r="W37" s="183">
        <v>300</v>
      </c>
      <c r="Y37" s="183">
        <v>384</v>
      </c>
    </row>
    <row r="38" spans="1:25" s="184" customFormat="1" ht="38.25" customHeight="1" x14ac:dyDescent="0.25">
      <c r="A38" s="259">
        <v>4</v>
      </c>
      <c r="B38" s="271" t="s">
        <v>476</v>
      </c>
      <c r="C38" s="126"/>
      <c r="D38" s="272"/>
      <c r="E38" s="272"/>
      <c r="F38" s="272"/>
      <c r="G38" s="272"/>
      <c r="H38" s="272"/>
      <c r="I38" s="272"/>
      <c r="J38" s="272"/>
      <c r="K38" s="272"/>
      <c r="L38" s="272"/>
      <c r="M38" s="273"/>
      <c r="N38" s="263"/>
      <c r="O38" s="250"/>
      <c r="P38" s="252"/>
      <c r="Q38" s="252"/>
      <c r="R38" s="251"/>
      <c r="S38" s="239"/>
      <c r="T38" s="188"/>
      <c r="U38" s="188"/>
      <c r="V38" s="181"/>
    </row>
    <row r="39" spans="1:25" s="183" customFormat="1" ht="25.5" x14ac:dyDescent="0.25">
      <c r="A39" s="126" t="s">
        <v>82</v>
      </c>
      <c r="B39" s="129" t="s">
        <v>211</v>
      </c>
      <c r="C39" s="126" t="s">
        <v>140</v>
      </c>
      <c r="D39" s="126"/>
      <c r="E39" s="126">
        <v>160</v>
      </c>
      <c r="F39" s="191">
        <f>C7</f>
        <v>1000</v>
      </c>
      <c r="G39" s="191">
        <f t="shared" si="8"/>
        <v>300</v>
      </c>
      <c r="H39" s="191">
        <f t="shared" si="9"/>
        <v>400</v>
      </c>
      <c r="I39" s="191">
        <f t="shared" si="10"/>
        <v>600</v>
      </c>
      <c r="J39" s="191">
        <f t="shared" si="11"/>
        <v>800</v>
      </c>
      <c r="K39" s="191">
        <f t="shared" si="12"/>
        <v>1000</v>
      </c>
      <c r="L39" s="191">
        <f>G39</f>
        <v>300</v>
      </c>
      <c r="M39" s="179" t="s">
        <v>427</v>
      </c>
      <c r="N39" s="227">
        <f>L39</f>
        <v>300</v>
      </c>
      <c r="O39" s="191">
        <v>300</v>
      </c>
      <c r="P39" s="252">
        <f t="shared" si="15"/>
        <v>30</v>
      </c>
      <c r="Q39" s="252"/>
      <c r="R39" s="179" t="s">
        <v>427</v>
      </c>
      <c r="S39" s="229"/>
      <c r="T39" s="185">
        <f>(K39/F39)*100</f>
        <v>100</v>
      </c>
      <c r="U39" s="185">
        <f>((K39-E39)/E39)*100</f>
        <v>525</v>
      </c>
      <c r="V39" s="181">
        <f>E39*2.2</f>
        <v>352</v>
      </c>
    </row>
    <row r="40" spans="1:25" s="183" customFormat="1" ht="25.5" x14ac:dyDescent="0.25">
      <c r="A40" s="126" t="s">
        <v>91</v>
      </c>
      <c r="B40" s="129" t="s">
        <v>212</v>
      </c>
      <c r="C40" s="126" t="s">
        <v>140</v>
      </c>
      <c r="D40" s="126"/>
      <c r="E40" s="126">
        <v>140</v>
      </c>
      <c r="F40" s="191">
        <f>C7</f>
        <v>1000</v>
      </c>
      <c r="G40" s="191">
        <f t="shared" si="8"/>
        <v>300</v>
      </c>
      <c r="H40" s="191">
        <f t="shared" si="9"/>
        <v>400</v>
      </c>
      <c r="I40" s="191">
        <f t="shared" si="10"/>
        <v>600</v>
      </c>
      <c r="J40" s="191">
        <f t="shared" si="11"/>
        <v>800</v>
      </c>
      <c r="K40" s="191">
        <f t="shared" si="12"/>
        <v>1000</v>
      </c>
      <c r="L40" s="191">
        <f t="shared" ref="L40:L41" si="19">G40</f>
        <v>300</v>
      </c>
      <c r="M40" s="179" t="s">
        <v>427</v>
      </c>
      <c r="N40" s="230">
        <v>270</v>
      </c>
      <c r="O40" s="191">
        <v>270</v>
      </c>
      <c r="P40" s="252">
        <f t="shared" si="15"/>
        <v>27</v>
      </c>
      <c r="Q40" s="252"/>
      <c r="R40" s="179" t="s">
        <v>466</v>
      </c>
      <c r="S40" s="231"/>
      <c r="T40" s="185">
        <f>(K40/F40)*100</f>
        <v>100</v>
      </c>
      <c r="U40" s="185">
        <f>((K40-E40)/E40)*100</f>
        <v>614.28571428571433</v>
      </c>
      <c r="V40" s="181">
        <f>E40*2.2</f>
        <v>308</v>
      </c>
    </row>
    <row r="41" spans="1:25" s="183" customFormat="1" ht="25.5" x14ac:dyDescent="0.25">
      <c r="A41" s="126" t="s">
        <v>95</v>
      </c>
      <c r="B41" s="129" t="s">
        <v>233</v>
      </c>
      <c r="C41" s="126" t="s">
        <v>140</v>
      </c>
      <c r="D41" s="126"/>
      <c r="E41" s="126">
        <v>120</v>
      </c>
      <c r="F41" s="191">
        <f>C8</f>
        <v>750</v>
      </c>
      <c r="G41" s="191">
        <f t="shared" si="8"/>
        <v>225</v>
      </c>
      <c r="H41" s="191">
        <f t="shared" si="9"/>
        <v>300</v>
      </c>
      <c r="I41" s="191">
        <f t="shared" si="10"/>
        <v>450</v>
      </c>
      <c r="J41" s="191">
        <f t="shared" si="11"/>
        <v>600</v>
      </c>
      <c r="K41" s="191">
        <f t="shared" si="12"/>
        <v>750</v>
      </c>
      <c r="L41" s="191">
        <f t="shared" si="19"/>
        <v>225</v>
      </c>
      <c r="M41" s="179" t="s">
        <v>428</v>
      </c>
      <c r="N41" s="227">
        <f t="shared" ref="N41" si="20">L41</f>
        <v>225</v>
      </c>
      <c r="O41" s="191">
        <v>200</v>
      </c>
      <c r="P41" s="252">
        <f t="shared" si="15"/>
        <v>26.666666666666668</v>
      </c>
      <c r="Q41" s="252"/>
      <c r="R41" s="179" t="s">
        <v>467</v>
      </c>
      <c r="S41" s="229"/>
      <c r="T41" s="185">
        <f>(K41/F41)*100</f>
        <v>100</v>
      </c>
      <c r="U41" s="185">
        <f>((K41-E41)/E41)*100</f>
        <v>525</v>
      </c>
      <c r="V41" s="181">
        <f>E41*2.2</f>
        <v>264</v>
      </c>
    </row>
    <row r="42" spans="1:25" s="183" customFormat="1" ht="65.25" customHeight="1" x14ac:dyDescent="0.25">
      <c r="A42" s="259">
        <v>5</v>
      </c>
      <c r="B42" s="274" t="s">
        <v>503</v>
      </c>
      <c r="C42" s="126"/>
      <c r="D42" s="275"/>
      <c r="E42" s="275"/>
      <c r="F42" s="275"/>
      <c r="G42" s="275"/>
      <c r="H42" s="275"/>
      <c r="I42" s="275"/>
      <c r="J42" s="275"/>
      <c r="K42" s="275"/>
      <c r="L42" s="275"/>
      <c r="M42" s="276"/>
      <c r="N42" s="254"/>
      <c r="O42" s="55"/>
      <c r="P42" s="252"/>
      <c r="Q42" s="252"/>
      <c r="R42" s="105"/>
      <c r="S42" s="255"/>
      <c r="T42" s="186"/>
      <c r="U42" s="186"/>
      <c r="V42" s="181"/>
    </row>
    <row r="43" spans="1:25" s="183" customFormat="1" ht="25.5" x14ac:dyDescent="0.25">
      <c r="A43" s="126" t="s">
        <v>222</v>
      </c>
      <c r="B43" s="129" t="s">
        <v>360</v>
      </c>
      <c r="C43" s="126" t="s">
        <v>140</v>
      </c>
      <c r="D43" s="126"/>
      <c r="E43" s="126">
        <v>150</v>
      </c>
      <c r="F43" s="126">
        <f>150*1.5</f>
        <v>225</v>
      </c>
      <c r="G43" s="191">
        <f>F43</f>
        <v>225</v>
      </c>
      <c r="H43" s="191">
        <f>G43</f>
        <v>225</v>
      </c>
      <c r="I43" s="191">
        <f t="shared" ref="I43:K43" si="21">H43</f>
        <v>225</v>
      </c>
      <c r="J43" s="191">
        <f t="shared" si="21"/>
        <v>225</v>
      </c>
      <c r="K43" s="191">
        <f t="shared" si="21"/>
        <v>225</v>
      </c>
      <c r="L43" s="62">
        <f>G43</f>
        <v>225</v>
      </c>
      <c r="M43" s="179" t="s">
        <v>408</v>
      </c>
      <c r="N43" s="233">
        <v>200</v>
      </c>
      <c r="O43" s="191">
        <v>200</v>
      </c>
      <c r="P43" s="252">
        <f t="shared" si="15"/>
        <v>88.888888888888886</v>
      </c>
      <c r="Q43" s="252"/>
      <c r="R43" s="179" t="s">
        <v>468</v>
      </c>
      <c r="S43" s="234"/>
      <c r="T43" s="186"/>
      <c r="U43" s="186"/>
      <c r="V43" s="181"/>
    </row>
    <row r="44" spans="1:25" s="183" customFormat="1" ht="25.5" x14ac:dyDescent="0.25">
      <c r="A44" s="126" t="s">
        <v>223</v>
      </c>
      <c r="B44" s="42" t="s">
        <v>410</v>
      </c>
      <c r="C44" s="126" t="s">
        <v>140</v>
      </c>
      <c r="D44" s="126"/>
      <c r="E44" s="126">
        <v>150</v>
      </c>
      <c r="F44" s="126">
        <v>150</v>
      </c>
      <c r="G44" s="191">
        <f>F44</f>
        <v>150</v>
      </c>
      <c r="H44" s="191">
        <f t="shared" ref="H44:K45" si="22">G44</f>
        <v>150</v>
      </c>
      <c r="I44" s="191">
        <f t="shared" si="22"/>
        <v>150</v>
      </c>
      <c r="J44" s="191">
        <f t="shared" si="22"/>
        <v>150</v>
      </c>
      <c r="K44" s="191">
        <f t="shared" si="22"/>
        <v>150</v>
      </c>
      <c r="L44" s="62">
        <f t="shared" ref="L44:L45" si="23">G44</f>
        <v>150</v>
      </c>
      <c r="M44" s="179" t="s">
        <v>408</v>
      </c>
      <c r="N44" s="233">
        <v>150</v>
      </c>
      <c r="O44" s="191">
        <v>150</v>
      </c>
      <c r="P44" s="252">
        <f t="shared" si="15"/>
        <v>100</v>
      </c>
      <c r="Q44" s="252"/>
      <c r="R44" s="179" t="s">
        <v>408</v>
      </c>
      <c r="S44" s="234"/>
      <c r="T44" s="186"/>
      <c r="U44" s="186"/>
      <c r="V44" s="181"/>
    </row>
    <row r="45" spans="1:25" s="183" customFormat="1" ht="38.25" x14ac:dyDescent="0.25">
      <c r="A45" s="126" t="s">
        <v>432</v>
      </c>
      <c r="B45" s="129" t="s">
        <v>361</v>
      </c>
      <c r="C45" s="126" t="s">
        <v>140</v>
      </c>
      <c r="D45" s="126"/>
      <c r="E45" s="126">
        <v>15</v>
      </c>
      <c r="F45" s="126">
        <v>40</v>
      </c>
      <c r="G45" s="191">
        <v>30</v>
      </c>
      <c r="H45" s="191">
        <f t="shared" si="22"/>
        <v>30</v>
      </c>
      <c r="I45" s="191">
        <f t="shared" si="22"/>
        <v>30</v>
      </c>
      <c r="J45" s="191">
        <f t="shared" si="22"/>
        <v>30</v>
      </c>
      <c r="K45" s="191">
        <f t="shared" si="22"/>
        <v>30</v>
      </c>
      <c r="L45" s="62">
        <f t="shared" si="23"/>
        <v>30</v>
      </c>
      <c r="M45" s="179" t="s">
        <v>420</v>
      </c>
      <c r="N45" s="227">
        <f>L45</f>
        <v>30</v>
      </c>
      <c r="O45" s="191">
        <v>30</v>
      </c>
      <c r="P45" s="252">
        <f t="shared" si="15"/>
        <v>75</v>
      </c>
      <c r="Q45" s="252"/>
      <c r="R45" s="179" t="s">
        <v>420</v>
      </c>
      <c r="S45" s="229"/>
      <c r="T45" s="186"/>
      <c r="U45" s="186"/>
      <c r="V45" s="181"/>
    </row>
    <row r="46" spans="1:25" s="202" customFormat="1" ht="52.5" customHeight="1" x14ac:dyDescent="0.25">
      <c r="A46" s="259">
        <v>6</v>
      </c>
      <c r="B46" s="271" t="s">
        <v>414</v>
      </c>
      <c r="C46" s="126"/>
      <c r="D46" s="272"/>
      <c r="E46" s="272"/>
      <c r="F46" s="272"/>
      <c r="G46" s="272"/>
      <c r="H46" s="272"/>
      <c r="I46" s="272"/>
      <c r="J46" s="272"/>
      <c r="K46" s="272"/>
      <c r="L46" s="272"/>
      <c r="M46" s="273"/>
      <c r="N46" s="263"/>
      <c r="O46" s="250"/>
      <c r="P46" s="252"/>
      <c r="Q46" s="252"/>
      <c r="R46" s="251"/>
      <c r="S46" s="239"/>
      <c r="T46" s="187"/>
      <c r="U46" s="187"/>
      <c r="V46" s="181"/>
    </row>
    <row r="47" spans="1:25" s="183" customFormat="1" ht="31.5" x14ac:dyDescent="0.25">
      <c r="A47" s="126" t="s">
        <v>411</v>
      </c>
      <c r="B47" s="129" t="s">
        <v>415</v>
      </c>
      <c r="C47" s="126" t="s">
        <v>140</v>
      </c>
      <c r="D47" s="126"/>
      <c r="E47" s="126">
        <v>150</v>
      </c>
      <c r="F47" s="126">
        <v>150</v>
      </c>
      <c r="G47" s="126">
        <v>150</v>
      </c>
      <c r="H47" s="126">
        <f>G47</f>
        <v>150</v>
      </c>
      <c r="I47" s="126">
        <f t="shared" ref="I47:K47" si="24">H47</f>
        <v>150</v>
      </c>
      <c r="J47" s="126">
        <f t="shared" si="24"/>
        <v>150</v>
      </c>
      <c r="K47" s="126">
        <f t="shared" si="24"/>
        <v>150</v>
      </c>
      <c r="L47" s="126">
        <f>G47</f>
        <v>150</v>
      </c>
      <c r="M47" s="179" t="s">
        <v>429</v>
      </c>
      <c r="N47" s="233">
        <v>100</v>
      </c>
      <c r="O47" s="191">
        <v>150</v>
      </c>
      <c r="P47" s="252">
        <f t="shared" si="15"/>
        <v>100</v>
      </c>
      <c r="Q47" s="252"/>
      <c r="R47" s="179" t="s">
        <v>429</v>
      </c>
      <c r="S47" s="234"/>
      <c r="T47" s="186"/>
      <c r="U47" s="186"/>
      <c r="V47" s="181"/>
    </row>
    <row r="48" spans="1:25" s="183" customFormat="1" ht="31.5" x14ac:dyDescent="0.25">
      <c r="A48" s="126" t="s">
        <v>412</v>
      </c>
      <c r="B48" s="129" t="s">
        <v>363</v>
      </c>
      <c r="C48" s="126" t="s">
        <v>140</v>
      </c>
      <c r="D48" s="126"/>
      <c r="E48" s="126"/>
      <c r="F48" s="126">
        <v>225</v>
      </c>
      <c r="G48" s="126">
        <v>225</v>
      </c>
      <c r="H48" s="126">
        <f t="shared" ref="H48:K51" si="25">G48</f>
        <v>225</v>
      </c>
      <c r="I48" s="126">
        <f t="shared" si="25"/>
        <v>225</v>
      </c>
      <c r="J48" s="126">
        <f t="shared" si="25"/>
        <v>225</v>
      </c>
      <c r="K48" s="126">
        <f t="shared" si="25"/>
        <v>225</v>
      </c>
      <c r="L48" s="126">
        <f t="shared" ref="L48:L51" si="26">G48</f>
        <v>225</v>
      </c>
      <c r="M48" s="179" t="s">
        <v>408</v>
      </c>
      <c r="N48" s="233">
        <v>200</v>
      </c>
      <c r="O48" s="191">
        <v>200</v>
      </c>
      <c r="P48" s="252">
        <f t="shared" si="15"/>
        <v>88.888888888888886</v>
      </c>
      <c r="Q48" s="252"/>
      <c r="R48" s="179" t="s">
        <v>468</v>
      </c>
      <c r="S48" s="234"/>
      <c r="T48" s="186"/>
      <c r="U48" s="186"/>
      <c r="V48" s="181"/>
    </row>
    <row r="49" spans="1:22" s="183" customFormat="1" ht="19.5" customHeight="1" x14ac:dyDescent="0.25">
      <c r="A49" s="126" t="s">
        <v>413</v>
      </c>
      <c r="B49" s="129" t="s">
        <v>362</v>
      </c>
      <c r="C49" s="126" t="s">
        <v>140</v>
      </c>
      <c r="D49" s="126"/>
      <c r="E49" s="126">
        <v>15</v>
      </c>
      <c r="F49" s="126">
        <v>40</v>
      </c>
      <c r="G49" s="126">
        <v>30</v>
      </c>
      <c r="H49" s="126">
        <f t="shared" si="25"/>
        <v>30</v>
      </c>
      <c r="I49" s="126">
        <f t="shared" si="25"/>
        <v>30</v>
      </c>
      <c r="J49" s="126">
        <f t="shared" si="25"/>
        <v>30</v>
      </c>
      <c r="K49" s="126">
        <f t="shared" si="25"/>
        <v>30</v>
      </c>
      <c r="L49" s="126">
        <f t="shared" si="26"/>
        <v>30</v>
      </c>
      <c r="M49" s="179" t="s">
        <v>420</v>
      </c>
      <c r="N49" s="155">
        <f>L49</f>
        <v>30</v>
      </c>
      <c r="O49" s="191">
        <v>30</v>
      </c>
      <c r="P49" s="252">
        <f t="shared" si="15"/>
        <v>75</v>
      </c>
      <c r="Q49" s="252"/>
      <c r="R49" s="179" t="s">
        <v>420</v>
      </c>
      <c r="S49" s="256"/>
      <c r="T49" s="186"/>
      <c r="U49" s="186"/>
      <c r="V49" s="181"/>
    </row>
    <row r="50" spans="1:22" s="202" customFormat="1" ht="51.75" customHeight="1" x14ac:dyDescent="0.25">
      <c r="A50" s="259">
        <v>7</v>
      </c>
      <c r="B50" s="153" t="s">
        <v>417</v>
      </c>
      <c r="C50" s="126" t="s">
        <v>140</v>
      </c>
      <c r="D50" s="126"/>
      <c r="E50" s="126"/>
      <c r="F50" s="126"/>
      <c r="G50" s="126">
        <v>20</v>
      </c>
      <c r="H50" s="126">
        <f t="shared" si="25"/>
        <v>20</v>
      </c>
      <c r="I50" s="126">
        <f t="shared" si="25"/>
        <v>20</v>
      </c>
      <c r="J50" s="126">
        <f t="shared" si="25"/>
        <v>20</v>
      </c>
      <c r="K50" s="126">
        <f t="shared" si="25"/>
        <v>20</v>
      </c>
      <c r="L50" s="126">
        <f t="shared" si="26"/>
        <v>20</v>
      </c>
      <c r="M50" s="179" t="s">
        <v>409</v>
      </c>
      <c r="N50" s="155">
        <v>20</v>
      </c>
      <c r="O50" s="191">
        <v>20</v>
      </c>
      <c r="P50" s="252"/>
      <c r="Q50" s="252"/>
      <c r="R50" s="179" t="s">
        <v>409</v>
      </c>
      <c r="S50" s="256"/>
      <c r="T50" s="187"/>
      <c r="U50" s="187"/>
      <c r="V50" s="181"/>
    </row>
    <row r="51" spans="1:22" s="183" customFormat="1" ht="63" x14ac:dyDescent="0.25">
      <c r="A51" s="259">
        <v>8</v>
      </c>
      <c r="B51" s="153" t="s">
        <v>475</v>
      </c>
      <c r="C51" s="126" t="s">
        <v>140</v>
      </c>
      <c r="D51" s="126"/>
      <c r="E51" s="126">
        <v>15</v>
      </c>
      <c r="F51" s="126">
        <v>40</v>
      </c>
      <c r="G51" s="126">
        <v>20</v>
      </c>
      <c r="H51" s="126">
        <f t="shared" si="25"/>
        <v>20</v>
      </c>
      <c r="I51" s="126">
        <f t="shared" si="25"/>
        <v>20</v>
      </c>
      <c r="J51" s="126">
        <f t="shared" si="25"/>
        <v>20</v>
      </c>
      <c r="K51" s="126">
        <f t="shared" si="25"/>
        <v>20</v>
      </c>
      <c r="L51" s="126">
        <f t="shared" si="26"/>
        <v>20</v>
      </c>
      <c r="M51" s="179" t="s">
        <v>409</v>
      </c>
      <c r="N51" s="155">
        <v>20</v>
      </c>
      <c r="O51" s="191">
        <v>20</v>
      </c>
      <c r="P51" s="252">
        <f t="shared" si="15"/>
        <v>50</v>
      </c>
      <c r="Q51" s="252"/>
      <c r="R51" s="179" t="s">
        <v>409</v>
      </c>
      <c r="S51" s="256"/>
      <c r="T51" s="186"/>
      <c r="U51" s="186"/>
      <c r="V51" s="181"/>
    </row>
    <row r="52" spans="1:22" s="202" customFormat="1" ht="70.5" customHeight="1" x14ac:dyDescent="0.25">
      <c r="A52" s="259">
        <v>9</v>
      </c>
      <c r="B52" s="153" t="s">
        <v>416</v>
      </c>
      <c r="C52" s="340" t="s">
        <v>398</v>
      </c>
      <c r="D52" s="341"/>
      <c r="E52" s="341"/>
      <c r="F52" s="341"/>
      <c r="G52" s="341"/>
      <c r="H52" s="341"/>
      <c r="I52" s="341"/>
      <c r="J52" s="341"/>
      <c r="K52" s="341"/>
      <c r="L52" s="341"/>
      <c r="M52" s="341"/>
      <c r="N52" s="341"/>
      <c r="O52" s="341"/>
      <c r="P52" s="341"/>
      <c r="Q52" s="342"/>
      <c r="R52" s="212"/>
      <c r="S52" s="256"/>
      <c r="T52" s="188"/>
      <c r="U52" s="188"/>
      <c r="V52" s="184"/>
    </row>
    <row r="53" spans="1:22" s="183" customFormat="1" ht="41.25" customHeight="1" x14ac:dyDescent="0.25">
      <c r="A53" s="363" t="s">
        <v>418</v>
      </c>
      <c r="B53" s="363"/>
      <c r="C53" s="363"/>
      <c r="D53" s="363"/>
      <c r="E53" s="363"/>
      <c r="F53" s="363"/>
      <c r="G53" s="363"/>
      <c r="H53" s="363"/>
      <c r="I53" s="363"/>
      <c r="J53" s="363"/>
      <c r="K53" s="363"/>
      <c r="L53" s="363"/>
      <c r="M53" s="363"/>
      <c r="N53" s="363"/>
      <c r="O53" s="363"/>
      <c r="P53" s="363"/>
      <c r="Q53" s="363"/>
      <c r="R53" s="363"/>
      <c r="S53" s="209"/>
    </row>
    <row r="54" spans="1:22" s="183" customFormat="1" ht="24.75" customHeight="1" x14ac:dyDescent="0.25">
      <c r="A54" s="205"/>
      <c r="B54" s="184"/>
      <c r="C54" s="203"/>
      <c r="D54" s="203"/>
      <c r="E54" s="203"/>
      <c r="F54" s="203"/>
      <c r="G54" s="203"/>
      <c r="H54" s="203"/>
      <c r="I54" s="203"/>
      <c r="J54" s="203"/>
      <c r="K54" s="204"/>
      <c r="L54" s="204"/>
      <c r="M54" s="213"/>
      <c r="N54" s="257"/>
      <c r="O54" s="246"/>
      <c r="P54" s="257"/>
      <c r="Q54" s="257"/>
      <c r="R54" s="213"/>
      <c r="S54" s="257"/>
    </row>
    <row r="55" spans="1:22" s="183" customFormat="1" ht="24.75" customHeight="1" x14ac:dyDescent="0.25">
      <c r="A55" s="205"/>
      <c r="B55" s="258"/>
      <c r="C55" s="203"/>
      <c r="D55" s="203"/>
      <c r="E55" s="203"/>
      <c r="F55" s="203"/>
      <c r="G55" s="203"/>
      <c r="H55" s="203"/>
      <c r="I55" s="203"/>
      <c r="J55" s="203"/>
      <c r="K55" s="204"/>
      <c r="L55" s="204"/>
      <c r="M55" s="213"/>
      <c r="N55" s="257"/>
      <c r="O55" s="246"/>
      <c r="P55" s="257"/>
      <c r="Q55" s="257"/>
      <c r="R55" s="213"/>
      <c r="S55" s="257"/>
    </row>
    <row r="56" spans="1:22" s="183" customFormat="1" ht="24.75" customHeight="1" x14ac:dyDescent="0.25">
      <c r="A56" s="205"/>
      <c r="B56" s="258"/>
      <c r="C56" s="203"/>
      <c r="D56" s="203"/>
      <c r="E56" s="203"/>
      <c r="F56" s="203"/>
      <c r="G56" s="203"/>
      <c r="H56" s="203"/>
      <c r="I56" s="203"/>
      <c r="J56" s="203"/>
      <c r="K56" s="204"/>
      <c r="L56" s="204"/>
      <c r="M56" s="213"/>
      <c r="N56" s="257"/>
      <c r="O56" s="246"/>
      <c r="P56" s="257"/>
      <c r="Q56" s="257"/>
      <c r="R56" s="213"/>
      <c r="S56" s="257"/>
    </row>
    <row r="57" spans="1:22" s="183" customFormat="1" ht="24.75" customHeight="1" x14ac:dyDescent="0.25">
      <c r="A57" s="206"/>
      <c r="B57" s="258"/>
      <c r="C57" s="206"/>
      <c r="D57" s="206"/>
      <c r="E57" s="206"/>
      <c r="F57" s="206"/>
      <c r="G57" s="206"/>
      <c r="H57" s="206"/>
      <c r="I57" s="206"/>
      <c r="J57" s="206"/>
      <c r="K57" s="207"/>
      <c r="L57" s="207"/>
      <c r="M57" s="143"/>
      <c r="N57" s="245"/>
      <c r="O57" s="246"/>
      <c r="P57" s="245"/>
      <c r="Q57" s="245"/>
      <c r="R57" s="143"/>
      <c r="S57" s="245"/>
    </row>
    <row r="58" spans="1:22" s="183" customFormat="1" ht="24.75" customHeight="1" x14ac:dyDescent="0.25">
      <c r="A58" s="206"/>
      <c r="B58" s="258"/>
      <c r="C58" s="206"/>
      <c r="D58" s="206"/>
      <c r="E58" s="206"/>
      <c r="F58" s="206"/>
      <c r="G58" s="206"/>
      <c r="H58" s="206"/>
      <c r="I58" s="206"/>
      <c r="J58" s="206"/>
      <c r="K58" s="207"/>
      <c r="L58" s="207"/>
      <c r="M58" s="143"/>
      <c r="N58" s="245"/>
      <c r="O58" s="246"/>
      <c r="P58" s="245"/>
      <c r="Q58" s="245"/>
      <c r="R58" s="143"/>
      <c r="S58" s="245"/>
    </row>
    <row r="59" spans="1:22" s="183" customFormat="1" ht="24.75" customHeight="1" x14ac:dyDescent="0.25">
      <c r="A59" s="206"/>
      <c r="B59" s="258"/>
      <c r="C59" s="206"/>
      <c r="D59" s="206"/>
      <c r="E59" s="206"/>
      <c r="F59" s="206"/>
      <c r="G59" s="206"/>
      <c r="H59" s="206"/>
      <c r="I59" s="206"/>
      <c r="J59" s="206"/>
      <c r="K59" s="207"/>
      <c r="L59" s="207"/>
      <c r="M59" s="143"/>
      <c r="N59" s="245"/>
      <c r="O59" s="246"/>
      <c r="P59" s="245"/>
      <c r="Q59" s="245"/>
      <c r="R59" s="143"/>
      <c r="S59" s="245"/>
    </row>
    <row r="60" spans="1:22" s="183" customFormat="1" ht="24.75" customHeight="1" x14ac:dyDescent="0.25">
      <c r="A60" s="206"/>
      <c r="B60" s="258"/>
      <c r="C60" s="206"/>
      <c r="D60" s="206"/>
      <c r="E60" s="206"/>
      <c r="F60" s="206"/>
      <c r="G60" s="206"/>
      <c r="H60" s="206"/>
      <c r="I60" s="206"/>
      <c r="J60" s="206"/>
      <c r="K60" s="207"/>
      <c r="L60" s="207"/>
      <c r="M60" s="143"/>
      <c r="N60" s="245"/>
      <c r="O60" s="246"/>
      <c r="P60" s="245"/>
      <c r="Q60" s="245"/>
      <c r="R60" s="143"/>
      <c r="S60" s="245"/>
    </row>
    <row r="61" spans="1:22" s="183" customFormat="1" ht="24.75" customHeight="1" x14ac:dyDescent="0.25">
      <c r="A61" s="206"/>
      <c r="B61" s="208"/>
      <c r="C61" s="206"/>
      <c r="D61" s="206"/>
      <c r="E61" s="206"/>
      <c r="F61" s="206"/>
      <c r="G61" s="206"/>
      <c r="H61" s="206"/>
      <c r="I61" s="206"/>
      <c r="J61" s="206"/>
      <c r="K61" s="207"/>
      <c r="L61" s="207"/>
      <c r="M61" s="143"/>
      <c r="N61" s="245"/>
      <c r="O61" s="246"/>
      <c r="P61" s="245"/>
      <c r="Q61" s="245"/>
      <c r="R61" s="143"/>
      <c r="S61" s="245"/>
    </row>
    <row r="62" spans="1:22" s="183" customFormat="1" ht="24.75" customHeight="1" x14ac:dyDescent="0.25">
      <c r="A62" s="206"/>
      <c r="B62" s="208"/>
      <c r="C62" s="206"/>
      <c r="D62" s="206"/>
      <c r="E62" s="206"/>
      <c r="F62" s="206"/>
      <c r="G62" s="206"/>
      <c r="H62" s="206"/>
      <c r="I62" s="206"/>
      <c r="J62" s="206"/>
      <c r="K62" s="207"/>
      <c r="L62" s="207"/>
      <c r="M62" s="143"/>
      <c r="N62" s="245"/>
      <c r="O62" s="246"/>
      <c r="P62" s="245"/>
      <c r="Q62" s="245"/>
      <c r="R62" s="143"/>
      <c r="S62" s="245"/>
    </row>
    <row r="63" spans="1:22" s="183" customFormat="1" ht="24.75" customHeight="1" x14ac:dyDescent="0.25">
      <c r="A63" s="206"/>
      <c r="B63" s="208"/>
      <c r="C63" s="206"/>
      <c r="D63" s="206"/>
      <c r="E63" s="206"/>
      <c r="F63" s="206"/>
      <c r="G63" s="206"/>
      <c r="H63" s="206"/>
      <c r="I63" s="206"/>
      <c r="J63" s="206"/>
      <c r="K63" s="207"/>
      <c r="L63" s="207"/>
      <c r="M63" s="143"/>
      <c r="N63" s="245"/>
      <c r="O63" s="246"/>
      <c r="P63" s="245"/>
      <c r="Q63" s="245"/>
      <c r="R63" s="143"/>
      <c r="S63" s="245"/>
    </row>
    <row r="64" spans="1:22" s="183" customFormat="1" ht="24.75" customHeight="1" x14ac:dyDescent="0.25">
      <c r="A64" s="206"/>
      <c r="B64" s="208"/>
      <c r="C64" s="206"/>
      <c r="D64" s="206"/>
      <c r="E64" s="206"/>
      <c r="F64" s="206"/>
      <c r="G64" s="206"/>
      <c r="H64" s="206"/>
      <c r="I64" s="206"/>
      <c r="J64" s="206"/>
      <c r="K64" s="207"/>
      <c r="L64" s="207"/>
      <c r="M64" s="143"/>
      <c r="N64" s="245"/>
      <c r="O64" s="246"/>
      <c r="P64" s="245"/>
      <c r="Q64" s="245"/>
      <c r="R64" s="143"/>
      <c r="S64" s="245"/>
    </row>
    <row r="65" spans="1:19" s="183" customFormat="1" ht="24.75" customHeight="1" x14ac:dyDescent="0.25">
      <c r="A65" s="206"/>
      <c r="B65" s="208"/>
      <c r="C65" s="206"/>
      <c r="D65" s="206"/>
      <c r="E65" s="206"/>
      <c r="F65" s="206"/>
      <c r="G65" s="206"/>
      <c r="H65" s="206"/>
      <c r="I65" s="206"/>
      <c r="J65" s="206"/>
      <c r="K65" s="207"/>
      <c r="L65" s="207"/>
      <c r="M65" s="143"/>
      <c r="N65" s="245"/>
      <c r="O65" s="246"/>
      <c r="P65" s="245"/>
      <c r="Q65" s="245"/>
      <c r="R65" s="143"/>
      <c r="S65" s="245"/>
    </row>
    <row r="66" spans="1:19" s="184" customFormat="1" x14ac:dyDescent="0.25">
      <c r="A66" s="206"/>
      <c r="B66" s="208"/>
      <c r="C66" s="206"/>
      <c r="D66" s="206"/>
      <c r="E66" s="206"/>
      <c r="F66" s="206"/>
      <c r="G66" s="206"/>
      <c r="H66" s="206"/>
      <c r="I66" s="206"/>
      <c r="J66" s="206"/>
      <c r="K66" s="207"/>
      <c r="L66" s="207"/>
      <c r="M66" s="143"/>
      <c r="N66" s="245"/>
      <c r="O66" s="246"/>
      <c r="P66" s="245"/>
      <c r="Q66" s="245"/>
      <c r="R66" s="143"/>
      <c r="S66" s="245"/>
    </row>
    <row r="67" spans="1:19" s="184" customFormat="1" x14ac:dyDescent="0.25">
      <c r="A67" s="206"/>
      <c r="B67" s="208"/>
      <c r="C67" s="206"/>
      <c r="D67" s="206"/>
      <c r="E67" s="206"/>
      <c r="F67" s="206"/>
      <c r="G67" s="206"/>
      <c r="H67" s="206"/>
      <c r="I67" s="206"/>
      <c r="J67" s="206"/>
      <c r="K67" s="207"/>
      <c r="L67" s="207"/>
      <c r="M67" s="143"/>
      <c r="N67" s="245"/>
      <c r="O67" s="246"/>
      <c r="P67" s="245"/>
      <c r="Q67" s="245"/>
      <c r="R67" s="143"/>
      <c r="S67" s="245"/>
    </row>
    <row r="68" spans="1:19" s="184" customFormat="1" x14ac:dyDescent="0.25">
      <c r="A68" s="206"/>
      <c r="B68" s="208"/>
      <c r="C68" s="206"/>
      <c r="D68" s="206"/>
      <c r="E68" s="206"/>
      <c r="F68" s="206"/>
      <c r="G68" s="206"/>
      <c r="H68" s="206"/>
      <c r="I68" s="206"/>
      <c r="J68" s="206"/>
      <c r="K68" s="207"/>
      <c r="L68" s="207"/>
      <c r="M68" s="143"/>
      <c r="N68" s="245"/>
      <c r="O68" s="246"/>
      <c r="P68" s="245"/>
      <c r="Q68" s="245"/>
      <c r="R68" s="143"/>
      <c r="S68" s="245"/>
    </row>
    <row r="69" spans="1:19" s="184" customFormat="1" x14ac:dyDescent="0.25">
      <c r="A69" s="206"/>
      <c r="B69" s="208"/>
      <c r="C69" s="206"/>
      <c r="D69" s="206"/>
      <c r="E69" s="206"/>
      <c r="F69" s="206"/>
      <c r="G69" s="206"/>
      <c r="H69" s="206"/>
      <c r="I69" s="206"/>
      <c r="J69" s="206"/>
      <c r="K69" s="207"/>
      <c r="L69" s="207"/>
      <c r="M69" s="143"/>
      <c r="N69" s="245"/>
      <c r="O69" s="246"/>
      <c r="P69" s="245"/>
      <c r="Q69" s="245"/>
      <c r="R69" s="143"/>
      <c r="S69" s="245"/>
    </row>
    <row r="70" spans="1:19" s="184" customFormat="1" x14ac:dyDescent="0.25">
      <c r="A70" s="206"/>
      <c r="B70" s="208"/>
      <c r="C70" s="206"/>
      <c r="D70" s="206"/>
      <c r="E70" s="206"/>
      <c r="F70" s="206"/>
      <c r="G70" s="206"/>
      <c r="H70" s="206"/>
      <c r="I70" s="206"/>
      <c r="J70" s="206"/>
      <c r="K70" s="207"/>
      <c r="L70" s="207"/>
      <c r="M70" s="143"/>
      <c r="N70" s="245"/>
      <c r="O70" s="246"/>
      <c r="P70" s="245"/>
      <c r="Q70" s="245"/>
      <c r="R70" s="143"/>
      <c r="S70" s="245"/>
    </row>
    <row r="71" spans="1:19" s="184" customFormat="1" x14ac:dyDescent="0.25">
      <c r="A71" s="206"/>
      <c r="B71" s="208"/>
      <c r="C71" s="206"/>
      <c r="D71" s="206"/>
      <c r="E71" s="206"/>
      <c r="F71" s="206"/>
      <c r="G71" s="206"/>
      <c r="H71" s="206"/>
      <c r="I71" s="206"/>
      <c r="J71" s="206"/>
      <c r="K71" s="207"/>
      <c r="L71" s="207"/>
      <c r="M71" s="143"/>
      <c r="N71" s="245"/>
      <c r="O71" s="246"/>
      <c r="P71" s="245"/>
      <c r="Q71" s="245"/>
      <c r="R71" s="143"/>
      <c r="S71" s="245"/>
    </row>
    <row r="72" spans="1:19" s="184" customFormat="1" x14ac:dyDescent="0.25">
      <c r="A72" s="206"/>
      <c r="B72" s="208"/>
      <c r="C72" s="206"/>
      <c r="D72" s="206"/>
      <c r="E72" s="206"/>
      <c r="F72" s="206"/>
      <c r="G72" s="206"/>
      <c r="H72" s="206"/>
      <c r="I72" s="206"/>
      <c r="J72" s="206"/>
      <c r="K72" s="207"/>
      <c r="L72" s="207"/>
      <c r="M72" s="143"/>
      <c r="N72" s="245"/>
      <c r="O72" s="246"/>
      <c r="P72" s="245"/>
      <c r="Q72" s="245"/>
      <c r="R72" s="143"/>
      <c r="S72" s="245"/>
    </row>
  </sheetData>
  <mergeCells count="27">
    <mergeCell ref="W10:W11"/>
    <mergeCell ref="A1:R1"/>
    <mergeCell ref="A2:R2"/>
    <mergeCell ref="A10:A11"/>
    <mergeCell ref="B10:B11"/>
    <mergeCell ref="C10:C11"/>
    <mergeCell ref="D10:D11"/>
    <mergeCell ref="E10:E11"/>
    <mergeCell ref="F10:F11"/>
    <mergeCell ref="G10:K10"/>
    <mergeCell ref="L10:L11"/>
    <mergeCell ref="AD10:AD11"/>
    <mergeCell ref="B18:M18"/>
    <mergeCell ref="B19:M19"/>
    <mergeCell ref="C52:Q52"/>
    <mergeCell ref="A53:R53"/>
    <mergeCell ref="X10:X11"/>
    <mergeCell ref="Y10:Y11"/>
    <mergeCell ref="Z10:Z11"/>
    <mergeCell ref="AA10:AA11"/>
    <mergeCell ref="AB10:AB11"/>
    <mergeCell ref="AC10:AC11"/>
    <mergeCell ref="M10:M11"/>
    <mergeCell ref="N10:N11"/>
    <mergeCell ref="O10:O11"/>
    <mergeCell ref="Q10:Q11"/>
    <mergeCell ref="R10:R11"/>
  </mergeCells>
  <pageMargins left="0.5" right="0.36458333300000001" top="0.59055118110236204" bottom="0.43307086614173201" header="0.31496062992126" footer="0.31496062992126"/>
  <pageSetup paperSize="9" orientation="portrait" blackAndWhite="1" horizontalDpi="4294967295" verticalDpi="4294967295" r:id="rId1"/>
  <headerFooter>
    <oddHeader>&amp;C&amp;12&amp;P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2"/>
  <sheetViews>
    <sheetView showZeros="0" zoomScaleNormal="100" zoomScalePageLayoutView="130" workbookViewId="0">
      <pane xSplit="3" ySplit="11" topLeftCell="D51" activePane="bottomRight" state="frozen"/>
      <selection activeCell="B25" sqref="B25"/>
      <selection pane="topRight" activeCell="B25" sqref="B25"/>
      <selection pane="bottomLeft" activeCell="B25" sqref="B25"/>
      <selection pane="bottomRight" activeCell="B25" sqref="B25"/>
    </sheetView>
  </sheetViews>
  <sheetFormatPr defaultColWidth="8.88671875" defaultRowHeight="15.75" x14ac:dyDescent="0.25"/>
  <cols>
    <col min="1" max="1" width="3.88671875" style="206" customWidth="1"/>
    <col min="2" max="2" width="47.44140625" style="208" customWidth="1"/>
    <col min="3" max="3" width="9.88671875" style="206" customWidth="1"/>
    <col min="4" max="4" width="8" style="206" customWidth="1"/>
    <col min="5" max="5" width="6.44140625" style="206" customWidth="1"/>
    <col min="6" max="6" width="8" style="206" customWidth="1"/>
    <col min="7" max="7" width="9.77734375" style="206" customWidth="1"/>
    <col min="8" max="10" width="9.109375" style="206" customWidth="1"/>
    <col min="11" max="11" width="8" style="207" customWidth="1"/>
    <col min="12" max="12" width="7.77734375" style="207" customWidth="1"/>
    <col min="13" max="13" width="21.33203125" style="143" customWidth="1"/>
    <col min="14" max="14" width="7.6640625" style="245" customWidth="1"/>
    <col min="15" max="15" width="7.44140625" style="246" customWidth="1"/>
    <col min="16" max="17" width="9.88671875" style="245" customWidth="1"/>
    <col min="18" max="18" width="6.44140625" style="245" customWidth="1"/>
    <col min="19" max="19" width="24.77734375" style="143" customWidth="1"/>
    <col min="20" max="20" width="12.6640625" style="245" customWidth="1"/>
    <col min="21" max="21" width="6.6640625" style="181" hidden="1" customWidth="1"/>
    <col min="22" max="22" width="7" style="181" hidden="1" customWidth="1"/>
    <col min="23" max="23" width="6.21875" style="181" hidden="1" customWidth="1"/>
    <col min="24" max="31" width="12" style="181" hidden="1" customWidth="1"/>
    <col min="32" max="16384" width="8.88671875" style="181"/>
  </cols>
  <sheetData>
    <row r="1" spans="1:31" ht="29.25" customHeight="1" x14ac:dyDescent="0.25">
      <c r="A1" s="364" t="s">
        <v>509</v>
      </c>
      <c r="B1" s="364"/>
      <c r="C1" s="364"/>
      <c r="D1" s="364"/>
      <c r="E1" s="364"/>
      <c r="F1" s="364"/>
      <c r="G1" s="364"/>
      <c r="H1" s="364"/>
      <c r="I1" s="364"/>
      <c r="J1" s="364"/>
      <c r="K1" s="364"/>
      <c r="L1" s="364"/>
      <c r="M1" s="364"/>
      <c r="N1" s="364"/>
      <c r="O1" s="364"/>
      <c r="P1" s="364"/>
      <c r="Q1" s="364"/>
      <c r="R1" s="364"/>
      <c r="S1" s="364"/>
      <c r="T1" s="218"/>
    </row>
    <row r="2" spans="1:31" ht="20.25" customHeight="1" x14ac:dyDescent="0.25">
      <c r="A2" s="367" t="s">
        <v>504</v>
      </c>
      <c r="B2" s="367"/>
      <c r="C2" s="367"/>
      <c r="D2" s="367"/>
      <c r="E2" s="367"/>
      <c r="F2" s="367"/>
      <c r="G2" s="367"/>
      <c r="H2" s="367"/>
      <c r="I2" s="367"/>
      <c r="J2" s="367"/>
      <c r="K2" s="367"/>
      <c r="L2" s="367"/>
      <c r="M2" s="367"/>
      <c r="N2" s="367"/>
      <c r="O2" s="367"/>
      <c r="P2" s="367"/>
      <c r="Q2" s="367"/>
      <c r="R2" s="367"/>
      <c r="S2" s="367"/>
      <c r="T2" s="194"/>
      <c r="U2" s="199"/>
      <c r="V2" s="199"/>
      <c r="W2" s="199"/>
      <c r="X2" s="199"/>
    </row>
    <row r="3" spans="1:31" ht="19.5" customHeight="1" x14ac:dyDescent="0.25">
      <c r="A3" s="218"/>
      <c r="B3" s="218"/>
      <c r="C3" s="218"/>
      <c r="D3" s="218"/>
      <c r="E3" s="218"/>
      <c r="F3" s="218"/>
      <c r="G3" s="218"/>
      <c r="H3" s="200" t="s">
        <v>389</v>
      </c>
      <c r="I3" s="218"/>
      <c r="J3" s="218"/>
      <c r="K3" s="201"/>
      <c r="L3" s="201"/>
    </row>
    <row r="4" spans="1:31" ht="15.75" hidden="1" customHeight="1" x14ac:dyDescent="0.25">
      <c r="A4" s="218"/>
      <c r="B4" s="216" t="s">
        <v>419</v>
      </c>
      <c r="C4" s="216" t="s">
        <v>310</v>
      </c>
      <c r="D4" s="218"/>
      <c r="E4" s="218"/>
      <c r="F4" s="218"/>
      <c r="G4" s="218"/>
      <c r="H4" s="218"/>
      <c r="I4" s="218"/>
      <c r="J4" s="218"/>
      <c r="K4" s="201"/>
      <c r="L4" s="201"/>
      <c r="M4" s="146"/>
      <c r="N4" s="247"/>
      <c r="O4" s="248"/>
      <c r="P4" s="247"/>
      <c r="Q4" s="247"/>
      <c r="R4" s="247"/>
      <c r="S4" s="146"/>
      <c r="T4" s="247"/>
    </row>
    <row r="5" spans="1:31" ht="15.75" hidden="1" customHeight="1" x14ac:dyDescent="0.25">
      <c r="A5" s="218"/>
      <c r="B5" s="126" t="s">
        <v>321</v>
      </c>
      <c r="C5" s="117">
        <v>2000</v>
      </c>
      <c r="D5" s="218"/>
      <c r="E5" s="218"/>
      <c r="F5" s="218"/>
      <c r="G5" s="218"/>
      <c r="H5" s="218"/>
      <c r="I5" s="218"/>
      <c r="J5" s="218"/>
      <c r="K5" s="201"/>
      <c r="L5" s="201"/>
      <c r="M5" s="146"/>
      <c r="N5" s="247"/>
      <c r="O5" s="248"/>
      <c r="P5" s="247"/>
      <c r="Q5" s="247"/>
      <c r="R5" s="247"/>
      <c r="S5" s="146"/>
      <c r="T5" s="247"/>
    </row>
    <row r="6" spans="1:31" ht="15.75" hidden="1" customHeight="1" x14ac:dyDescent="0.25">
      <c r="A6" s="218"/>
      <c r="B6" s="126" t="s">
        <v>322</v>
      </c>
      <c r="C6" s="117">
        <v>1500</v>
      </c>
      <c r="D6" s="218"/>
      <c r="E6" s="218"/>
      <c r="F6" s="218"/>
      <c r="G6" s="218"/>
      <c r="H6" s="218"/>
      <c r="I6" s="218"/>
      <c r="J6" s="218"/>
      <c r="K6" s="201"/>
      <c r="L6" s="201"/>
      <c r="M6" s="146"/>
      <c r="N6" s="247"/>
      <c r="O6" s="248"/>
      <c r="P6" s="247"/>
      <c r="Q6" s="247"/>
      <c r="R6" s="247"/>
      <c r="S6" s="146"/>
      <c r="T6" s="247"/>
    </row>
    <row r="7" spans="1:31" ht="15.75" hidden="1" customHeight="1" x14ac:dyDescent="0.25">
      <c r="A7" s="218"/>
      <c r="B7" s="126" t="s">
        <v>307</v>
      </c>
      <c r="C7" s="117">
        <v>1000</v>
      </c>
      <c r="D7" s="218"/>
      <c r="E7" s="218"/>
      <c r="F7" s="218"/>
      <c r="G7" s="218"/>
      <c r="H7" s="218"/>
      <c r="I7" s="218"/>
      <c r="J7" s="218"/>
      <c r="K7" s="201"/>
      <c r="L7" s="201"/>
      <c r="M7" s="146"/>
      <c r="N7" s="247"/>
      <c r="O7" s="248"/>
      <c r="P7" s="247"/>
      <c r="Q7" s="247"/>
      <c r="R7" s="247"/>
      <c r="S7" s="146"/>
      <c r="T7" s="247"/>
    </row>
    <row r="8" spans="1:31" ht="15.75" hidden="1" customHeight="1" x14ac:dyDescent="0.25">
      <c r="A8" s="218"/>
      <c r="B8" s="126" t="s">
        <v>308</v>
      </c>
      <c r="C8" s="117">
        <v>750</v>
      </c>
      <c r="D8" s="218"/>
      <c r="E8" s="218"/>
      <c r="F8" s="218"/>
      <c r="G8" s="218"/>
      <c r="H8" s="218"/>
      <c r="I8" s="218"/>
      <c r="J8" s="218"/>
      <c r="K8" s="201"/>
      <c r="L8" s="201"/>
      <c r="M8" s="146"/>
      <c r="N8" s="247"/>
      <c r="O8" s="248"/>
      <c r="P8" s="247"/>
      <c r="Q8" s="247"/>
      <c r="R8" s="247"/>
      <c r="S8" s="146"/>
      <c r="T8" s="247"/>
    </row>
    <row r="9" spans="1:31" ht="19.5" customHeight="1" x14ac:dyDescent="0.25">
      <c r="A9" s="218"/>
      <c r="B9" s="218"/>
      <c r="C9" s="218"/>
      <c r="D9" s="218"/>
      <c r="E9" s="218"/>
      <c r="F9" s="218"/>
      <c r="G9" s="218"/>
      <c r="H9" s="218"/>
      <c r="I9" s="218"/>
      <c r="J9" s="218"/>
      <c r="K9" s="201"/>
      <c r="L9" s="201"/>
      <c r="M9" s="146"/>
      <c r="N9" s="247"/>
      <c r="O9" s="248"/>
      <c r="P9" s="247"/>
      <c r="Q9" s="247"/>
      <c r="R9" s="249" t="s">
        <v>268</v>
      </c>
      <c r="T9" s="247"/>
    </row>
    <row r="10" spans="1:31" s="182" customFormat="1" x14ac:dyDescent="0.25">
      <c r="A10" s="346" t="s">
        <v>0</v>
      </c>
      <c r="B10" s="346" t="s">
        <v>1</v>
      </c>
      <c r="C10" s="346" t="s">
        <v>2</v>
      </c>
      <c r="D10" s="349" t="s">
        <v>338</v>
      </c>
      <c r="E10" s="349" t="s">
        <v>399</v>
      </c>
      <c r="F10" s="349" t="s">
        <v>388</v>
      </c>
      <c r="G10" s="345" t="s">
        <v>396</v>
      </c>
      <c r="H10" s="345"/>
      <c r="I10" s="345"/>
      <c r="J10" s="345"/>
      <c r="K10" s="345"/>
      <c r="L10" s="345" t="s">
        <v>434</v>
      </c>
      <c r="M10" s="350" t="s">
        <v>460</v>
      </c>
      <c r="N10" s="346" t="s">
        <v>433</v>
      </c>
      <c r="O10" s="346" t="s">
        <v>470</v>
      </c>
      <c r="P10" s="216"/>
      <c r="Q10" s="265"/>
      <c r="R10" s="351" t="s">
        <v>3</v>
      </c>
      <c r="S10" s="350" t="s">
        <v>469</v>
      </c>
      <c r="T10" s="130"/>
      <c r="X10" s="353" t="s">
        <v>435</v>
      </c>
      <c r="Y10" s="353" t="s">
        <v>436</v>
      </c>
      <c r="Z10" s="353" t="s">
        <v>437</v>
      </c>
      <c r="AA10" s="353" t="s">
        <v>438</v>
      </c>
      <c r="AB10" s="353" t="s">
        <v>439</v>
      </c>
      <c r="AC10" s="353" t="s">
        <v>440</v>
      </c>
      <c r="AD10" s="353" t="s">
        <v>441</v>
      </c>
      <c r="AE10" s="353" t="s">
        <v>442</v>
      </c>
    </row>
    <row r="11" spans="1:31" s="182" customFormat="1" ht="78" customHeight="1" x14ac:dyDescent="0.25">
      <c r="A11" s="346"/>
      <c r="B11" s="346"/>
      <c r="C11" s="346"/>
      <c r="D11" s="349"/>
      <c r="E11" s="349"/>
      <c r="F11" s="349"/>
      <c r="G11" s="217" t="s">
        <v>421</v>
      </c>
      <c r="H11" s="217" t="s">
        <v>422</v>
      </c>
      <c r="I11" s="217" t="s">
        <v>423</v>
      </c>
      <c r="J11" s="217" t="s">
        <v>424</v>
      </c>
      <c r="K11" s="217" t="s">
        <v>425</v>
      </c>
      <c r="L11" s="345"/>
      <c r="M11" s="350"/>
      <c r="N11" s="346"/>
      <c r="O11" s="346"/>
      <c r="P11" s="216"/>
      <c r="Q11" s="266"/>
      <c r="R11" s="352"/>
      <c r="S11" s="350"/>
      <c r="T11" s="130"/>
      <c r="X11" s="353"/>
      <c r="Y11" s="353"/>
      <c r="Z11" s="353"/>
      <c r="AA11" s="353"/>
      <c r="AB11" s="353"/>
      <c r="AC11" s="353"/>
      <c r="AD11" s="353"/>
      <c r="AE11" s="353"/>
    </row>
    <row r="12" spans="1:31" ht="63" x14ac:dyDescent="0.25">
      <c r="A12" s="216">
        <v>1</v>
      </c>
      <c r="B12" s="153" t="s">
        <v>483</v>
      </c>
      <c r="C12" s="126" t="s">
        <v>199</v>
      </c>
      <c r="D12" s="126"/>
      <c r="E12" s="126"/>
      <c r="F12" s="126">
        <v>300</v>
      </c>
      <c r="G12" s="126">
        <v>300</v>
      </c>
      <c r="H12" s="126">
        <v>300</v>
      </c>
      <c r="I12" s="126">
        <v>300</v>
      </c>
      <c r="J12" s="126">
        <v>300</v>
      </c>
      <c r="K12" s="62">
        <v>300</v>
      </c>
      <c r="L12" s="62">
        <f>G12</f>
        <v>300</v>
      </c>
      <c r="M12" s="197" t="s">
        <v>296</v>
      </c>
      <c r="N12" s="237">
        <f>L12</f>
        <v>300</v>
      </c>
      <c r="O12" s="191">
        <v>300</v>
      </c>
      <c r="P12" s="237"/>
      <c r="Q12" s="237"/>
      <c r="R12" s="237"/>
      <c r="S12" s="197" t="s">
        <v>296</v>
      </c>
      <c r="T12" s="238"/>
      <c r="U12" s="185"/>
      <c r="V12" s="185"/>
      <c r="X12" s="211">
        <v>200</v>
      </c>
    </row>
    <row r="13" spans="1:31" ht="51.75" customHeight="1" x14ac:dyDescent="0.25">
      <c r="A13" s="216">
        <v>2</v>
      </c>
      <c r="B13" s="271" t="s">
        <v>397</v>
      </c>
      <c r="C13" s="126"/>
      <c r="D13" s="272"/>
      <c r="E13" s="272"/>
      <c r="F13" s="272"/>
      <c r="G13" s="272"/>
      <c r="H13" s="272"/>
      <c r="I13" s="272"/>
      <c r="J13" s="272"/>
      <c r="K13" s="272"/>
      <c r="L13" s="272"/>
      <c r="M13" s="273"/>
      <c r="N13" s="214"/>
      <c r="O13" s="250"/>
      <c r="P13" s="214"/>
      <c r="Q13" s="263"/>
      <c r="R13" s="214"/>
      <c r="S13" s="251"/>
      <c r="T13" s="239"/>
      <c r="U13" s="185"/>
      <c r="V13" s="185"/>
    </row>
    <row r="14" spans="1:31" s="183" customFormat="1" ht="25.5" x14ac:dyDescent="0.25">
      <c r="A14" s="126" t="s">
        <v>41</v>
      </c>
      <c r="B14" s="129" t="s">
        <v>209</v>
      </c>
      <c r="C14" s="126" t="s">
        <v>140</v>
      </c>
      <c r="D14" s="124" t="s">
        <v>177</v>
      </c>
      <c r="E14" s="126">
        <v>270</v>
      </c>
      <c r="F14" s="191">
        <f>C6</f>
        <v>1500</v>
      </c>
      <c r="G14" s="191">
        <f t="shared" ref="G14:G17" si="0">ROUND($F14*0.3,3)</f>
        <v>450</v>
      </c>
      <c r="H14" s="191">
        <f t="shared" ref="H14:H17" si="1">ROUND($F14*0.4,3)</f>
        <v>600</v>
      </c>
      <c r="I14" s="191">
        <f t="shared" ref="I14:I17" si="2">ROUND($F14*0.6,3)</f>
        <v>900</v>
      </c>
      <c r="J14" s="191">
        <f t="shared" ref="J14:J17" si="3">ROUND($F14*0.8,3)</f>
        <v>1200</v>
      </c>
      <c r="K14" s="191">
        <f t="shared" ref="K14:K17" si="4">ROUND($F14*1,3)</f>
        <v>1500</v>
      </c>
      <c r="L14" s="191">
        <f>G14</f>
        <v>450</v>
      </c>
      <c r="M14" s="179" t="s">
        <v>426</v>
      </c>
      <c r="N14" s="237">
        <f>L14</f>
        <v>450</v>
      </c>
      <c r="O14" s="191">
        <v>450</v>
      </c>
      <c r="P14" s="252">
        <f>O14/F14*100</f>
        <v>30</v>
      </c>
      <c r="Q14" s="252"/>
      <c r="R14" s="252"/>
      <c r="S14" s="179" t="s">
        <v>426</v>
      </c>
      <c r="T14" s="238"/>
      <c r="U14" s="185">
        <f>(K14/F14)*100</f>
        <v>100</v>
      </c>
      <c r="V14" s="185">
        <f>((K14-E14)/E14)*100</f>
        <v>455.55555555555554</v>
      </c>
      <c r="W14" s="181">
        <f>E14*2</f>
        <v>540</v>
      </c>
      <c r="X14" s="183">
        <v>350</v>
      </c>
      <c r="Y14" s="183">
        <v>250</v>
      </c>
      <c r="Z14" s="183">
        <v>640</v>
      </c>
    </row>
    <row r="15" spans="1:31" s="183" customFormat="1" ht="25.5" x14ac:dyDescent="0.25">
      <c r="A15" s="126" t="s">
        <v>50</v>
      </c>
      <c r="B15" s="129" t="s">
        <v>218</v>
      </c>
      <c r="C15" s="126" t="s">
        <v>140</v>
      </c>
      <c r="D15" s="124" t="s">
        <v>177</v>
      </c>
      <c r="E15" s="126">
        <v>230</v>
      </c>
      <c r="F15" s="191">
        <f>C6</f>
        <v>1500</v>
      </c>
      <c r="G15" s="191">
        <f t="shared" si="0"/>
        <v>450</v>
      </c>
      <c r="H15" s="191">
        <f t="shared" si="1"/>
        <v>600</v>
      </c>
      <c r="I15" s="191">
        <f t="shared" si="2"/>
        <v>900</v>
      </c>
      <c r="J15" s="191">
        <f t="shared" si="3"/>
        <v>1200</v>
      </c>
      <c r="K15" s="191">
        <f t="shared" si="4"/>
        <v>1500</v>
      </c>
      <c r="L15" s="191">
        <f t="shared" ref="L15:L17" si="5">G15</f>
        <v>450</v>
      </c>
      <c r="M15" s="179" t="s">
        <v>426</v>
      </c>
      <c r="N15" s="241">
        <v>430</v>
      </c>
      <c r="O15" s="191">
        <v>400</v>
      </c>
      <c r="P15" s="252">
        <f t="shared" ref="P15:P17" si="6">O15/F15*100</f>
        <v>26.666666666666668</v>
      </c>
      <c r="Q15" s="252"/>
      <c r="R15" s="252"/>
      <c r="S15" s="179" t="s">
        <v>461</v>
      </c>
      <c r="T15" s="242"/>
      <c r="U15" s="185">
        <f>(K15/F15)*100</f>
        <v>100</v>
      </c>
      <c r="V15" s="185">
        <f>((K15-E15)/E15)*100</f>
        <v>552.17391304347825</v>
      </c>
      <c r="W15" s="181">
        <f>E15*2</f>
        <v>460</v>
      </c>
      <c r="X15" s="183">
        <v>300</v>
      </c>
      <c r="Y15" s="183">
        <v>200</v>
      </c>
      <c r="Z15" s="183">
        <v>560</v>
      </c>
    </row>
    <row r="16" spans="1:31" s="183" customFormat="1" ht="25.5" x14ac:dyDescent="0.25">
      <c r="A16" s="126" t="s">
        <v>62</v>
      </c>
      <c r="B16" s="129" t="s">
        <v>384</v>
      </c>
      <c r="C16" s="126" t="s">
        <v>140</v>
      </c>
      <c r="D16" s="124" t="s">
        <v>177</v>
      </c>
      <c r="E16" s="126">
        <v>190</v>
      </c>
      <c r="F16" s="191">
        <f>C7</f>
        <v>1000</v>
      </c>
      <c r="G16" s="191">
        <f t="shared" si="0"/>
        <v>300</v>
      </c>
      <c r="H16" s="191">
        <f t="shared" si="1"/>
        <v>400</v>
      </c>
      <c r="I16" s="191">
        <f t="shared" si="2"/>
        <v>600</v>
      </c>
      <c r="J16" s="191">
        <f t="shared" si="3"/>
        <v>800</v>
      </c>
      <c r="K16" s="191">
        <f t="shared" si="4"/>
        <v>1000</v>
      </c>
      <c r="L16" s="191">
        <f t="shared" si="5"/>
        <v>300</v>
      </c>
      <c r="M16" s="179" t="s">
        <v>427</v>
      </c>
      <c r="N16" s="237">
        <f t="shared" ref="N16" si="7">L16</f>
        <v>300</v>
      </c>
      <c r="O16" s="191">
        <v>300</v>
      </c>
      <c r="P16" s="252">
        <f t="shared" si="6"/>
        <v>30</v>
      </c>
      <c r="Q16" s="252"/>
      <c r="R16" s="252"/>
      <c r="S16" s="179" t="s">
        <v>427</v>
      </c>
      <c r="T16" s="238"/>
      <c r="U16" s="185">
        <f>(K16/F16)*100</f>
        <v>100</v>
      </c>
      <c r="V16" s="185">
        <f>((K16-E16)/E16)*100</f>
        <v>426.31578947368428</v>
      </c>
      <c r="W16" s="181">
        <f>E16*2</f>
        <v>380</v>
      </c>
      <c r="X16" s="183">
        <v>250</v>
      </c>
      <c r="Y16" s="183">
        <v>180</v>
      </c>
      <c r="Z16" s="183">
        <v>480</v>
      </c>
    </row>
    <row r="17" spans="1:26" s="183" customFormat="1" ht="25.5" x14ac:dyDescent="0.25">
      <c r="A17" s="126" t="s">
        <v>69</v>
      </c>
      <c r="B17" s="129" t="s">
        <v>219</v>
      </c>
      <c r="C17" s="126" t="s">
        <v>140</v>
      </c>
      <c r="D17" s="124" t="s">
        <v>177</v>
      </c>
      <c r="E17" s="126">
        <v>80</v>
      </c>
      <c r="F17" s="191">
        <f>C8</f>
        <v>750</v>
      </c>
      <c r="G17" s="191">
        <f t="shared" si="0"/>
        <v>225</v>
      </c>
      <c r="H17" s="191">
        <f t="shared" si="1"/>
        <v>300</v>
      </c>
      <c r="I17" s="191">
        <f t="shared" si="2"/>
        <v>450</v>
      </c>
      <c r="J17" s="191">
        <f t="shared" si="3"/>
        <v>600</v>
      </c>
      <c r="K17" s="191">
        <f t="shared" si="4"/>
        <v>750</v>
      </c>
      <c r="L17" s="191">
        <f t="shared" si="5"/>
        <v>225</v>
      </c>
      <c r="M17" s="179" t="s">
        <v>428</v>
      </c>
      <c r="N17" s="241">
        <v>180</v>
      </c>
      <c r="O17" s="191">
        <v>180</v>
      </c>
      <c r="P17" s="252">
        <f t="shared" si="6"/>
        <v>24</v>
      </c>
      <c r="Q17" s="252"/>
      <c r="R17" s="252"/>
      <c r="S17" s="179" t="s">
        <v>447</v>
      </c>
      <c r="T17" s="242"/>
      <c r="U17" s="185">
        <f>(K17/F17)*100</f>
        <v>100</v>
      </c>
      <c r="V17" s="185">
        <f>((K17-E17)/E17)*100</f>
        <v>837.5</v>
      </c>
      <c r="W17" s="181">
        <f>E17*2</f>
        <v>160</v>
      </c>
      <c r="X17" s="183">
        <v>200</v>
      </c>
      <c r="Y17" s="183">
        <v>150</v>
      </c>
    </row>
    <row r="18" spans="1:26" s="183" customFormat="1" x14ac:dyDescent="0.25">
      <c r="A18" s="216">
        <v>3</v>
      </c>
      <c r="B18" s="371" t="s">
        <v>477</v>
      </c>
      <c r="C18" s="372"/>
      <c r="D18" s="372"/>
      <c r="E18" s="372"/>
      <c r="F18" s="372"/>
      <c r="G18" s="372"/>
      <c r="H18" s="372"/>
      <c r="I18" s="372"/>
      <c r="J18" s="372"/>
      <c r="K18" s="372"/>
      <c r="L18" s="372"/>
      <c r="M18" s="373"/>
      <c r="N18" s="214"/>
      <c r="O18" s="250"/>
      <c r="P18" s="214"/>
      <c r="Q18" s="263"/>
      <c r="R18" s="214"/>
      <c r="S18" s="251"/>
      <c r="T18" s="239"/>
      <c r="U18" s="186"/>
      <c r="V18" s="186"/>
      <c r="W18" s="181"/>
    </row>
    <row r="19" spans="1:26" s="183" customFormat="1" x14ac:dyDescent="0.25">
      <c r="A19" s="122" t="s">
        <v>192</v>
      </c>
      <c r="B19" s="368" t="s">
        <v>372</v>
      </c>
      <c r="C19" s="369"/>
      <c r="D19" s="369"/>
      <c r="E19" s="369"/>
      <c r="F19" s="369"/>
      <c r="G19" s="369"/>
      <c r="H19" s="369"/>
      <c r="I19" s="369"/>
      <c r="J19" s="369"/>
      <c r="K19" s="369"/>
      <c r="L19" s="369"/>
      <c r="M19" s="370"/>
      <c r="N19" s="215"/>
      <c r="O19" s="225"/>
      <c r="P19" s="215"/>
      <c r="Q19" s="261"/>
      <c r="R19" s="215"/>
      <c r="S19" s="253"/>
      <c r="T19" s="232"/>
      <c r="U19" s="185"/>
      <c r="V19" s="185"/>
      <c r="W19" s="181"/>
    </row>
    <row r="20" spans="1:26" s="183" customFormat="1" ht="25.5" x14ac:dyDescent="0.25">
      <c r="A20" s="126" t="s">
        <v>258</v>
      </c>
      <c r="B20" s="129" t="s">
        <v>377</v>
      </c>
      <c r="C20" s="126" t="s">
        <v>140</v>
      </c>
      <c r="D20" s="126">
        <v>280</v>
      </c>
      <c r="E20" s="126">
        <v>250</v>
      </c>
      <c r="F20" s="191">
        <f>C7</f>
        <v>1000</v>
      </c>
      <c r="G20" s="191">
        <f t="shared" ref="G20:G41" si="8">ROUND($F20*0.3,3)</f>
        <v>300</v>
      </c>
      <c r="H20" s="191">
        <f t="shared" ref="H20:H41" si="9">ROUND($F20*0.4,3)</f>
        <v>400</v>
      </c>
      <c r="I20" s="191">
        <f t="shared" ref="I20:I41" si="10">ROUND($F20*0.6,3)</f>
        <v>600</v>
      </c>
      <c r="J20" s="191">
        <f t="shared" ref="J20:J41" si="11">ROUND($F20*0.8,3)</f>
        <v>800</v>
      </c>
      <c r="K20" s="191">
        <f t="shared" ref="K20:K41" si="12">ROUND($F20*1,3)</f>
        <v>1000</v>
      </c>
      <c r="L20" s="191">
        <f t="shared" ref="L20:L37" si="13">G20</f>
        <v>300</v>
      </c>
      <c r="M20" s="179" t="s">
        <v>427</v>
      </c>
      <c r="N20" s="227">
        <f>L20</f>
        <v>300</v>
      </c>
      <c r="O20" s="191">
        <v>420</v>
      </c>
      <c r="P20" s="252">
        <f>O20/F20*100</f>
        <v>42</v>
      </c>
      <c r="Q20" s="252"/>
      <c r="R20" s="252"/>
      <c r="S20" s="179" t="s">
        <v>449</v>
      </c>
      <c r="T20" s="229"/>
      <c r="U20" s="185">
        <f>(K20/F20)*100</f>
        <v>100</v>
      </c>
      <c r="V20" s="185">
        <f>((K20-E20)/E20)*100</f>
        <v>300</v>
      </c>
      <c r="W20" s="181">
        <f>E20*2.5</f>
        <v>625</v>
      </c>
      <c r="X20" s="183">
        <v>300</v>
      </c>
      <c r="Y20" s="183">
        <v>300</v>
      </c>
      <c r="Z20" s="183">
        <v>600</v>
      </c>
    </row>
    <row r="21" spans="1:26" s="183" customFormat="1" ht="25.5" x14ac:dyDescent="0.25">
      <c r="A21" s="126" t="s">
        <v>259</v>
      </c>
      <c r="B21" s="129" t="s">
        <v>378</v>
      </c>
      <c r="C21" s="126" t="s">
        <v>140</v>
      </c>
      <c r="D21" s="126">
        <v>260</v>
      </c>
      <c r="E21" s="126">
        <v>230</v>
      </c>
      <c r="F21" s="191">
        <f>C7</f>
        <v>1000</v>
      </c>
      <c r="G21" s="191">
        <f t="shared" si="8"/>
        <v>300</v>
      </c>
      <c r="H21" s="191">
        <f t="shared" si="9"/>
        <v>400</v>
      </c>
      <c r="I21" s="191">
        <f t="shared" si="10"/>
        <v>600</v>
      </c>
      <c r="J21" s="191">
        <f t="shared" si="11"/>
        <v>800</v>
      </c>
      <c r="K21" s="191">
        <f t="shared" si="12"/>
        <v>1000</v>
      </c>
      <c r="L21" s="191">
        <f t="shared" si="13"/>
        <v>300</v>
      </c>
      <c r="M21" s="179" t="s">
        <v>427</v>
      </c>
      <c r="N21" s="227">
        <f t="shared" ref="N21:N22" si="14">L21</f>
        <v>300</v>
      </c>
      <c r="O21" s="191">
        <v>420</v>
      </c>
      <c r="P21" s="252">
        <f t="shared" ref="P21:P51" si="15">O21/F21*100</f>
        <v>42</v>
      </c>
      <c r="Q21" s="252"/>
      <c r="R21" s="252"/>
      <c r="S21" s="179" t="s">
        <v>449</v>
      </c>
      <c r="T21" s="229"/>
      <c r="U21" s="185">
        <f>(K21/F21)*100</f>
        <v>100</v>
      </c>
      <c r="V21" s="185">
        <f>((K21-E21)/E21)*100</f>
        <v>334.78260869565219</v>
      </c>
      <c r="W21" s="181">
        <f>E21*2.5</f>
        <v>575</v>
      </c>
      <c r="X21" s="183">
        <v>300</v>
      </c>
      <c r="Y21" s="183">
        <v>300</v>
      </c>
      <c r="Z21" s="183">
        <v>600</v>
      </c>
    </row>
    <row r="22" spans="1:26" s="183" customFormat="1" ht="25.5" x14ac:dyDescent="0.25">
      <c r="A22" s="126" t="s">
        <v>260</v>
      </c>
      <c r="B22" s="129" t="s">
        <v>379</v>
      </c>
      <c r="C22" s="126" t="s">
        <v>140</v>
      </c>
      <c r="D22" s="126" t="s">
        <v>177</v>
      </c>
      <c r="E22" s="126">
        <v>230</v>
      </c>
      <c r="F22" s="191">
        <f>C7</f>
        <v>1000</v>
      </c>
      <c r="G22" s="191">
        <f t="shared" si="8"/>
        <v>300</v>
      </c>
      <c r="H22" s="191">
        <f t="shared" si="9"/>
        <v>400</v>
      </c>
      <c r="I22" s="191">
        <f t="shared" si="10"/>
        <v>600</v>
      </c>
      <c r="J22" s="191">
        <f t="shared" si="11"/>
        <v>800</v>
      </c>
      <c r="K22" s="191">
        <f t="shared" si="12"/>
        <v>1000</v>
      </c>
      <c r="L22" s="191">
        <f t="shared" si="13"/>
        <v>300</v>
      </c>
      <c r="M22" s="179" t="s">
        <v>427</v>
      </c>
      <c r="N22" s="227">
        <f t="shared" si="14"/>
        <v>300</v>
      </c>
      <c r="O22" s="191">
        <v>420</v>
      </c>
      <c r="P22" s="252">
        <f t="shared" si="15"/>
        <v>42</v>
      </c>
      <c r="Q22" s="252"/>
      <c r="R22" s="252"/>
      <c r="S22" s="179" t="s">
        <v>449</v>
      </c>
      <c r="T22" s="229"/>
      <c r="U22" s="185">
        <f>(K22/F22)*100</f>
        <v>100</v>
      </c>
      <c r="V22" s="185">
        <f>((K22-E22)/E22)*100</f>
        <v>334.78260869565219</v>
      </c>
      <c r="W22" s="181">
        <f>E22*2.3</f>
        <v>529</v>
      </c>
      <c r="X22" s="183">
        <v>300</v>
      </c>
      <c r="Y22" s="183">
        <v>300</v>
      </c>
      <c r="Z22" s="183">
        <v>600</v>
      </c>
    </row>
    <row r="23" spans="1:26" s="183" customFormat="1" x14ac:dyDescent="0.25">
      <c r="A23" s="122" t="s">
        <v>193</v>
      </c>
      <c r="B23" s="268" t="s">
        <v>385</v>
      </c>
      <c r="C23" s="126"/>
      <c r="D23" s="269"/>
      <c r="E23" s="269"/>
      <c r="F23" s="269"/>
      <c r="G23" s="269"/>
      <c r="H23" s="269"/>
      <c r="I23" s="269"/>
      <c r="J23" s="269"/>
      <c r="K23" s="269"/>
      <c r="L23" s="269"/>
      <c r="M23" s="270"/>
      <c r="N23" s="215"/>
      <c r="O23" s="225"/>
      <c r="P23" s="252"/>
      <c r="Q23" s="252"/>
      <c r="R23" s="252"/>
      <c r="S23" s="253"/>
      <c r="T23" s="232"/>
      <c r="U23" s="186"/>
      <c r="V23" s="186"/>
      <c r="W23" s="181"/>
    </row>
    <row r="24" spans="1:26" s="183" customFormat="1" ht="25.5" x14ac:dyDescent="0.25">
      <c r="A24" s="126" t="s">
        <v>258</v>
      </c>
      <c r="B24" s="129" t="s">
        <v>270</v>
      </c>
      <c r="C24" s="126" t="s">
        <v>140</v>
      </c>
      <c r="D24" s="126">
        <v>265</v>
      </c>
      <c r="E24" s="126">
        <v>230</v>
      </c>
      <c r="F24" s="191">
        <f>C6</f>
        <v>1500</v>
      </c>
      <c r="G24" s="191">
        <f t="shared" si="8"/>
        <v>450</v>
      </c>
      <c r="H24" s="191">
        <f t="shared" si="9"/>
        <v>600</v>
      </c>
      <c r="I24" s="191">
        <f t="shared" si="10"/>
        <v>900</v>
      </c>
      <c r="J24" s="191">
        <f t="shared" si="11"/>
        <v>1200</v>
      </c>
      <c r="K24" s="191">
        <f t="shared" si="12"/>
        <v>1500</v>
      </c>
      <c r="L24" s="191">
        <f t="shared" si="13"/>
        <v>450</v>
      </c>
      <c r="M24" s="179" t="s">
        <v>426</v>
      </c>
      <c r="N24" s="230">
        <v>350</v>
      </c>
      <c r="O24" s="191">
        <v>450</v>
      </c>
      <c r="P24" s="252">
        <f t="shared" si="15"/>
        <v>30</v>
      </c>
      <c r="Q24" s="252"/>
      <c r="R24" s="252"/>
      <c r="S24" s="179" t="s">
        <v>426</v>
      </c>
      <c r="T24" s="231"/>
      <c r="U24" s="185">
        <f>(K24/F24)*100</f>
        <v>100</v>
      </c>
      <c r="V24" s="185">
        <f>((K24-E24)/E24)*100</f>
        <v>552.17391304347825</v>
      </c>
      <c r="W24" s="181">
        <f>E24*2</f>
        <v>460</v>
      </c>
      <c r="X24" s="183">
        <v>350</v>
      </c>
      <c r="Y24" s="183">
        <v>350</v>
      </c>
      <c r="Z24" s="183">
        <v>600</v>
      </c>
    </row>
    <row r="25" spans="1:26" s="183" customFormat="1" ht="25.5" x14ac:dyDescent="0.25">
      <c r="A25" s="126" t="s">
        <v>259</v>
      </c>
      <c r="B25" s="129" t="s">
        <v>359</v>
      </c>
      <c r="C25" s="126" t="s">
        <v>140</v>
      </c>
      <c r="D25" s="126">
        <v>250</v>
      </c>
      <c r="E25" s="126">
        <v>220</v>
      </c>
      <c r="F25" s="191">
        <f>C7</f>
        <v>1000</v>
      </c>
      <c r="G25" s="191">
        <f t="shared" si="8"/>
        <v>300</v>
      </c>
      <c r="H25" s="191">
        <f t="shared" si="9"/>
        <v>400</v>
      </c>
      <c r="I25" s="191">
        <f t="shared" si="10"/>
        <v>600</v>
      </c>
      <c r="J25" s="191">
        <f t="shared" si="11"/>
        <v>800</v>
      </c>
      <c r="K25" s="191">
        <f t="shared" si="12"/>
        <v>1000</v>
      </c>
      <c r="L25" s="191">
        <f>G25</f>
        <v>300</v>
      </c>
      <c r="M25" s="179" t="s">
        <v>427</v>
      </c>
      <c r="N25" s="227">
        <f t="shared" ref="N25:N27" si="16">L25</f>
        <v>300</v>
      </c>
      <c r="O25" s="191">
        <v>400</v>
      </c>
      <c r="P25" s="252">
        <f t="shared" si="15"/>
        <v>40</v>
      </c>
      <c r="Q25" s="252"/>
      <c r="R25" s="252"/>
      <c r="S25" s="179" t="s">
        <v>403</v>
      </c>
      <c r="T25" s="229"/>
      <c r="U25" s="185">
        <f>(K25/F25)*100</f>
        <v>100</v>
      </c>
      <c r="V25" s="185">
        <f>((K25-E25)/E25)*100</f>
        <v>354.54545454545456</v>
      </c>
      <c r="W25" s="181">
        <f>E25*2</f>
        <v>440</v>
      </c>
      <c r="Y25" s="183">
        <v>300</v>
      </c>
    </row>
    <row r="26" spans="1:26" s="183" customFormat="1" ht="25.5" x14ac:dyDescent="0.25">
      <c r="A26" s="126" t="s">
        <v>260</v>
      </c>
      <c r="B26" s="129" t="s">
        <v>271</v>
      </c>
      <c r="C26" s="126" t="s">
        <v>140</v>
      </c>
      <c r="D26" s="126">
        <v>210</v>
      </c>
      <c r="E26" s="126">
        <v>200</v>
      </c>
      <c r="F26" s="191">
        <f>C8</f>
        <v>750</v>
      </c>
      <c r="G26" s="191">
        <f t="shared" si="8"/>
        <v>225</v>
      </c>
      <c r="H26" s="191">
        <f t="shared" si="9"/>
        <v>300</v>
      </c>
      <c r="I26" s="191">
        <f t="shared" si="10"/>
        <v>450</v>
      </c>
      <c r="J26" s="191">
        <f t="shared" si="11"/>
        <v>600</v>
      </c>
      <c r="K26" s="191">
        <f t="shared" si="12"/>
        <v>750</v>
      </c>
      <c r="L26" s="191">
        <f t="shared" si="13"/>
        <v>225</v>
      </c>
      <c r="M26" s="179" t="s">
        <v>428</v>
      </c>
      <c r="N26" s="227">
        <f t="shared" si="16"/>
        <v>225</v>
      </c>
      <c r="O26" s="191">
        <v>350</v>
      </c>
      <c r="P26" s="252">
        <f t="shared" si="15"/>
        <v>46.666666666666664</v>
      </c>
      <c r="Q26" s="252"/>
      <c r="R26" s="252"/>
      <c r="S26" s="179" t="s">
        <v>462</v>
      </c>
      <c r="T26" s="229"/>
      <c r="U26" s="185">
        <f>(K26/F26)*100</f>
        <v>100</v>
      </c>
      <c r="V26" s="185">
        <f>((K26-E26)/E26)*100</f>
        <v>275</v>
      </c>
      <c r="W26" s="181">
        <f>E26*2</f>
        <v>400</v>
      </c>
      <c r="X26" s="183">
        <v>250</v>
      </c>
      <c r="Y26" s="183">
        <v>270</v>
      </c>
      <c r="Z26" s="183">
        <v>480</v>
      </c>
    </row>
    <row r="27" spans="1:26" s="183" customFormat="1" ht="25.5" x14ac:dyDescent="0.25">
      <c r="A27" s="126" t="s">
        <v>261</v>
      </c>
      <c r="B27" s="129" t="s">
        <v>478</v>
      </c>
      <c r="C27" s="126" t="s">
        <v>140</v>
      </c>
      <c r="D27" s="126">
        <v>250</v>
      </c>
      <c r="E27" s="126">
        <v>220</v>
      </c>
      <c r="F27" s="191">
        <f>C7</f>
        <v>1000</v>
      </c>
      <c r="G27" s="191">
        <f t="shared" si="8"/>
        <v>300</v>
      </c>
      <c r="H27" s="191">
        <f t="shared" si="9"/>
        <v>400</v>
      </c>
      <c r="I27" s="191">
        <f t="shared" si="10"/>
        <v>600</v>
      </c>
      <c r="J27" s="191">
        <f t="shared" si="11"/>
        <v>800</v>
      </c>
      <c r="K27" s="191">
        <f t="shared" si="12"/>
        <v>1000</v>
      </c>
      <c r="L27" s="191">
        <f>G27</f>
        <v>300</v>
      </c>
      <c r="M27" s="179" t="s">
        <v>427</v>
      </c>
      <c r="N27" s="227">
        <f t="shared" si="16"/>
        <v>300</v>
      </c>
      <c r="O27" s="191">
        <v>400</v>
      </c>
      <c r="P27" s="252">
        <f t="shared" si="15"/>
        <v>40</v>
      </c>
      <c r="Q27" s="252"/>
      <c r="R27" s="252"/>
      <c r="S27" s="179" t="s">
        <v>403</v>
      </c>
      <c r="T27" s="229"/>
      <c r="U27" s="185">
        <f>(K27/F27)*100</f>
        <v>100</v>
      </c>
      <c r="V27" s="185">
        <f>((K27-E27)/E27)*100</f>
        <v>354.54545454545456</v>
      </c>
      <c r="W27" s="181">
        <f>E27*2</f>
        <v>440</v>
      </c>
      <c r="X27" s="183">
        <v>300</v>
      </c>
      <c r="Z27" s="183">
        <v>384</v>
      </c>
    </row>
    <row r="28" spans="1:26" s="183" customFormat="1" x14ac:dyDescent="0.25">
      <c r="A28" s="122" t="s">
        <v>195</v>
      </c>
      <c r="B28" s="268" t="s">
        <v>386</v>
      </c>
      <c r="C28" s="126"/>
      <c r="D28" s="269"/>
      <c r="E28" s="269"/>
      <c r="F28" s="269"/>
      <c r="G28" s="269"/>
      <c r="H28" s="269"/>
      <c r="I28" s="269"/>
      <c r="J28" s="269"/>
      <c r="K28" s="269"/>
      <c r="L28" s="269"/>
      <c r="M28" s="270"/>
      <c r="N28" s="215"/>
      <c r="O28" s="225"/>
      <c r="P28" s="252"/>
      <c r="Q28" s="252"/>
      <c r="R28" s="252"/>
      <c r="S28" s="253"/>
      <c r="T28" s="232"/>
      <c r="U28" s="185"/>
      <c r="V28" s="186"/>
      <c r="W28" s="181"/>
    </row>
    <row r="29" spans="1:26" s="183" customFormat="1" ht="25.5" x14ac:dyDescent="0.25">
      <c r="A29" s="126" t="s">
        <v>258</v>
      </c>
      <c r="B29" s="129" t="s">
        <v>270</v>
      </c>
      <c r="C29" s="126" t="s">
        <v>140</v>
      </c>
      <c r="D29" s="126">
        <v>300</v>
      </c>
      <c r="E29" s="126">
        <v>270</v>
      </c>
      <c r="F29" s="191">
        <f>C6</f>
        <v>1500</v>
      </c>
      <c r="G29" s="191">
        <f t="shared" si="8"/>
        <v>450</v>
      </c>
      <c r="H29" s="191">
        <f t="shared" si="9"/>
        <v>600</v>
      </c>
      <c r="I29" s="191">
        <f t="shared" si="10"/>
        <v>900</v>
      </c>
      <c r="J29" s="191">
        <f t="shared" si="11"/>
        <v>1200</v>
      </c>
      <c r="K29" s="191">
        <f t="shared" si="12"/>
        <v>1500</v>
      </c>
      <c r="L29" s="191">
        <f t="shared" si="13"/>
        <v>450</v>
      </c>
      <c r="M29" s="179" t="s">
        <v>426</v>
      </c>
      <c r="N29" s="230">
        <v>350</v>
      </c>
      <c r="O29" s="191">
        <v>600</v>
      </c>
      <c r="P29" s="252">
        <f t="shared" si="15"/>
        <v>40</v>
      </c>
      <c r="Q29" s="252"/>
      <c r="R29" s="252"/>
      <c r="S29" s="179" t="s">
        <v>463</v>
      </c>
      <c r="T29" s="231"/>
      <c r="U29" s="185">
        <f>(K29/F29)*100</f>
        <v>100</v>
      </c>
      <c r="V29" s="185">
        <f>((K29-E29)/E29)*100</f>
        <v>455.55555555555554</v>
      </c>
      <c r="W29" s="181">
        <f>E29*2.2</f>
        <v>594</v>
      </c>
      <c r="X29" s="183">
        <v>350</v>
      </c>
      <c r="Y29" s="183">
        <v>350</v>
      </c>
      <c r="Z29" s="183">
        <v>600</v>
      </c>
    </row>
    <row r="30" spans="1:26" s="183" customFormat="1" ht="25.5" x14ac:dyDescent="0.25">
      <c r="A30" s="126" t="s">
        <v>259</v>
      </c>
      <c r="B30" s="129" t="s">
        <v>359</v>
      </c>
      <c r="C30" s="126" t="s">
        <v>140</v>
      </c>
      <c r="D30" s="126"/>
      <c r="E30" s="126">
        <v>230</v>
      </c>
      <c r="F30" s="191">
        <f>C7</f>
        <v>1000</v>
      </c>
      <c r="G30" s="191">
        <f t="shared" si="8"/>
        <v>300</v>
      </c>
      <c r="H30" s="191">
        <f t="shared" si="9"/>
        <v>400</v>
      </c>
      <c r="I30" s="191">
        <f t="shared" si="10"/>
        <v>600</v>
      </c>
      <c r="J30" s="191">
        <f t="shared" si="11"/>
        <v>800</v>
      </c>
      <c r="K30" s="191">
        <f t="shared" si="12"/>
        <v>1000</v>
      </c>
      <c r="L30" s="191">
        <f>G30</f>
        <v>300</v>
      </c>
      <c r="M30" s="179" t="s">
        <v>427</v>
      </c>
      <c r="N30" s="227">
        <f t="shared" ref="N30:N32" si="17">L30</f>
        <v>300</v>
      </c>
      <c r="O30" s="191">
        <v>500</v>
      </c>
      <c r="P30" s="252">
        <f t="shared" si="15"/>
        <v>50</v>
      </c>
      <c r="Q30" s="252"/>
      <c r="R30" s="252"/>
      <c r="S30" s="179" t="s">
        <v>464</v>
      </c>
      <c r="T30" s="229"/>
      <c r="U30" s="185">
        <f>(K30/F30)*100</f>
        <v>100</v>
      </c>
      <c r="V30" s="185">
        <f>((K30-E30)/E30)*100</f>
        <v>334.78260869565219</v>
      </c>
      <c r="W30" s="181">
        <f>E30*2.2</f>
        <v>506.00000000000006</v>
      </c>
      <c r="Y30" s="183">
        <v>300</v>
      </c>
    </row>
    <row r="31" spans="1:26" s="183" customFormat="1" ht="25.5" x14ac:dyDescent="0.25">
      <c r="A31" s="126" t="s">
        <v>260</v>
      </c>
      <c r="B31" s="129" t="s">
        <v>271</v>
      </c>
      <c r="C31" s="126" t="s">
        <v>140</v>
      </c>
      <c r="D31" s="126">
        <v>210</v>
      </c>
      <c r="E31" s="126">
        <v>200</v>
      </c>
      <c r="F31" s="191">
        <f>C7</f>
        <v>1000</v>
      </c>
      <c r="G31" s="191">
        <f t="shared" si="8"/>
        <v>300</v>
      </c>
      <c r="H31" s="191">
        <f t="shared" si="9"/>
        <v>400</v>
      </c>
      <c r="I31" s="191">
        <f t="shared" si="10"/>
        <v>600</v>
      </c>
      <c r="J31" s="191">
        <f t="shared" si="11"/>
        <v>800</v>
      </c>
      <c r="K31" s="191">
        <f t="shared" si="12"/>
        <v>1000</v>
      </c>
      <c r="L31" s="191">
        <f t="shared" si="13"/>
        <v>300</v>
      </c>
      <c r="M31" s="179" t="s">
        <v>427</v>
      </c>
      <c r="N31" s="227">
        <f t="shared" si="17"/>
        <v>300</v>
      </c>
      <c r="O31" s="191">
        <v>420</v>
      </c>
      <c r="P31" s="252">
        <f t="shared" si="15"/>
        <v>42</v>
      </c>
      <c r="Q31" s="252"/>
      <c r="R31" s="252"/>
      <c r="S31" s="179" t="s">
        <v>465</v>
      </c>
      <c r="T31" s="229"/>
      <c r="U31" s="185">
        <f>(K31/F31)*100</f>
        <v>100</v>
      </c>
      <c r="V31" s="185">
        <f>((K31-E31)/E31)*100</f>
        <v>400</v>
      </c>
      <c r="W31" s="181">
        <f>E31*2.2</f>
        <v>440.00000000000006</v>
      </c>
      <c r="X31" s="183">
        <v>250</v>
      </c>
      <c r="Y31" s="183">
        <v>270</v>
      </c>
      <c r="Z31" s="183">
        <v>480</v>
      </c>
    </row>
    <row r="32" spans="1:26" s="183" customFormat="1" ht="25.5" x14ac:dyDescent="0.25">
      <c r="A32" s="126" t="s">
        <v>261</v>
      </c>
      <c r="B32" s="129" t="s">
        <v>478</v>
      </c>
      <c r="C32" s="126" t="s">
        <v>140</v>
      </c>
      <c r="D32" s="126">
        <v>250</v>
      </c>
      <c r="E32" s="126">
        <v>230</v>
      </c>
      <c r="F32" s="191">
        <f>C7</f>
        <v>1000</v>
      </c>
      <c r="G32" s="191">
        <f t="shared" si="8"/>
        <v>300</v>
      </c>
      <c r="H32" s="191">
        <f t="shared" si="9"/>
        <v>400</v>
      </c>
      <c r="I32" s="191">
        <f t="shared" si="10"/>
        <v>600</v>
      </c>
      <c r="J32" s="191">
        <f t="shared" si="11"/>
        <v>800</v>
      </c>
      <c r="K32" s="191">
        <f t="shared" si="12"/>
        <v>1000</v>
      </c>
      <c r="L32" s="191">
        <f t="shared" si="13"/>
        <v>300</v>
      </c>
      <c r="M32" s="179" t="s">
        <v>427</v>
      </c>
      <c r="N32" s="227">
        <f t="shared" si="17"/>
        <v>300</v>
      </c>
      <c r="O32" s="191">
        <v>500</v>
      </c>
      <c r="P32" s="252">
        <f t="shared" si="15"/>
        <v>50</v>
      </c>
      <c r="Q32" s="252"/>
      <c r="R32" s="252"/>
      <c r="S32" s="179" t="s">
        <v>464</v>
      </c>
      <c r="T32" s="229"/>
      <c r="U32" s="185">
        <f>(K32/F32)*100</f>
        <v>100</v>
      </c>
      <c r="V32" s="185">
        <f>((K32-E32)/E32)*100</f>
        <v>334.78260869565219</v>
      </c>
      <c r="W32" s="181">
        <f>E32*2.2</f>
        <v>506.00000000000006</v>
      </c>
      <c r="X32" s="183">
        <v>300</v>
      </c>
      <c r="Z32" s="183">
        <v>384</v>
      </c>
    </row>
    <row r="33" spans="1:26" s="183" customFormat="1" x14ac:dyDescent="0.25">
      <c r="A33" s="122" t="s">
        <v>284</v>
      </c>
      <c r="B33" s="268" t="s">
        <v>431</v>
      </c>
      <c r="C33" s="126"/>
      <c r="D33" s="269"/>
      <c r="E33" s="269"/>
      <c r="F33" s="269"/>
      <c r="G33" s="269"/>
      <c r="H33" s="269"/>
      <c r="I33" s="269"/>
      <c r="J33" s="269"/>
      <c r="K33" s="269"/>
      <c r="L33" s="269"/>
      <c r="M33" s="270"/>
      <c r="N33" s="215"/>
      <c r="O33" s="225"/>
      <c r="P33" s="252"/>
      <c r="Q33" s="252"/>
      <c r="R33" s="252"/>
      <c r="S33" s="253"/>
      <c r="T33" s="232"/>
      <c r="U33" s="185"/>
      <c r="V33" s="186"/>
      <c r="W33" s="181"/>
    </row>
    <row r="34" spans="1:26" s="183" customFormat="1" ht="25.5" x14ac:dyDescent="0.25">
      <c r="A34" s="126" t="s">
        <v>258</v>
      </c>
      <c r="B34" s="129" t="s">
        <v>270</v>
      </c>
      <c r="C34" s="126" t="s">
        <v>140</v>
      </c>
      <c r="D34" s="126"/>
      <c r="E34" s="126">
        <v>160</v>
      </c>
      <c r="F34" s="191">
        <f>C7</f>
        <v>1000</v>
      </c>
      <c r="G34" s="191">
        <f t="shared" si="8"/>
        <v>300</v>
      </c>
      <c r="H34" s="191">
        <f t="shared" si="9"/>
        <v>400</v>
      </c>
      <c r="I34" s="191">
        <f t="shared" si="10"/>
        <v>600</v>
      </c>
      <c r="J34" s="191">
        <f t="shared" si="11"/>
        <v>800</v>
      </c>
      <c r="K34" s="191">
        <f t="shared" si="12"/>
        <v>1000</v>
      </c>
      <c r="L34" s="191">
        <f t="shared" si="13"/>
        <v>300</v>
      </c>
      <c r="M34" s="179" t="s">
        <v>427</v>
      </c>
      <c r="N34" s="230">
        <v>350</v>
      </c>
      <c r="O34" s="191">
        <v>300</v>
      </c>
      <c r="P34" s="252">
        <f t="shared" si="15"/>
        <v>30</v>
      </c>
      <c r="Q34" s="252"/>
      <c r="R34" s="252"/>
      <c r="S34" s="179" t="s">
        <v>427</v>
      </c>
      <c r="T34" s="231"/>
      <c r="U34" s="185">
        <f>(K34/F34)*100</f>
        <v>100</v>
      </c>
      <c r="V34" s="185">
        <f>((K34-E34)/E34)*100</f>
        <v>525</v>
      </c>
      <c r="W34" s="181">
        <f>E34*2.2</f>
        <v>352</v>
      </c>
      <c r="X34" s="183">
        <v>350</v>
      </c>
      <c r="Y34" s="183">
        <v>350</v>
      </c>
      <c r="Z34" s="183">
        <v>600</v>
      </c>
    </row>
    <row r="35" spans="1:26" s="183" customFormat="1" ht="25.5" x14ac:dyDescent="0.25">
      <c r="A35" s="126" t="s">
        <v>259</v>
      </c>
      <c r="B35" s="129" t="s">
        <v>359</v>
      </c>
      <c r="C35" s="126" t="s">
        <v>140</v>
      </c>
      <c r="D35" s="126"/>
      <c r="E35" s="126">
        <v>140</v>
      </c>
      <c r="F35" s="191">
        <f>C7</f>
        <v>1000</v>
      </c>
      <c r="G35" s="191">
        <f t="shared" si="8"/>
        <v>300</v>
      </c>
      <c r="H35" s="191">
        <f t="shared" si="9"/>
        <v>400</v>
      </c>
      <c r="I35" s="191">
        <f t="shared" si="10"/>
        <v>600</v>
      </c>
      <c r="J35" s="191">
        <f t="shared" si="11"/>
        <v>800</v>
      </c>
      <c r="K35" s="191">
        <f t="shared" si="12"/>
        <v>1000</v>
      </c>
      <c r="L35" s="191">
        <f t="shared" si="13"/>
        <v>300</v>
      </c>
      <c r="M35" s="179" t="s">
        <v>427</v>
      </c>
      <c r="N35" s="227">
        <f t="shared" ref="N35:N37" si="18">L35</f>
        <v>300</v>
      </c>
      <c r="O35" s="191">
        <v>270</v>
      </c>
      <c r="P35" s="252">
        <f t="shared" si="15"/>
        <v>27</v>
      </c>
      <c r="Q35" s="252"/>
      <c r="R35" s="252"/>
      <c r="S35" s="179" t="s">
        <v>466</v>
      </c>
      <c r="T35" s="229"/>
      <c r="U35" s="185">
        <f>(K35/F35)*100</f>
        <v>100</v>
      </c>
      <c r="V35" s="185">
        <f>((K35-E35)/E35)*100</f>
        <v>614.28571428571433</v>
      </c>
      <c r="W35" s="181">
        <f>E35*2.2</f>
        <v>308</v>
      </c>
      <c r="Y35" s="183">
        <v>300</v>
      </c>
    </row>
    <row r="36" spans="1:26" s="183" customFormat="1" ht="25.5" x14ac:dyDescent="0.25">
      <c r="A36" s="126" t="s">
        <v>260</v>
      </c>
      <c r="B36" s="129" t="s">
        <v>271</v>
      </c>
      <c r="C36" s="126" t="s">
        <v>140</v>
      </c>
      <c r="D36" s="126"/>
      <c r="E36" s="126">
        <v>120</v>
      </c>
      <c r="F36" s="191">
        <f>C8</f>
        <v>750</v>
      </c>
      <c r="G36" s="191">
        <f t="shared" si="8"/>
        <v>225</v>
      </c>
      <c r="H36" s="191">
        <f t="shared" si="9"/>
        <v>300</v>
      </c>
      <c r="I36" s="191">
        <f t="shared" si="10"/>
        <v>450</v>
      </c>
      <c r="J36" s="191">
        <f t="shared" si="11"/>
        <v>600</v>
      </c>
      <c r="K36" s="191">
        <f t="shared" si="12"/>
        <v>750</v>
      </c>
      <c r="L36" s="191">
        <f t="shared" si="13"/>
        <v>225</v>
      </c>
      <c r="M36" s="179" t="s">
        <v>428</v>
      </c>
      <c r="N36" s="227">
        <f t="shared" si="18"/>
        <v>225</v>
      </c>
      <c r="O36" s="191">
        <v>200</v>
      </c>
      <c r="P36" s="252">
        <f t="shared" si="15"/>
        <v>26.666666666666668</v>
      </c>
      <c r="Q36" s="252"/>
      <c r="R36" s="252"/>
      <c r="S36" s="179" t="s">
        <v>466</v>
      </c>
      <c r="T36" s="229"/>
      <c r="U36" s="185">
        <f>(K36/F36)*100</f>
        <v>100</v>
      </c>
      <c r="V36" s="185">
        <f>((K36-E36)/E36)*100</f>
        <v>525</v>
      </c>
      <c r="W36" s="181">
        <f>E36*2.2</f>
        <v>264</v>
      </c>
      <c r="X36" s="183">
        <v>250</v>
      </c>
      <c r="Y36" s="183">
        <v>270</v>
      </c>
      <c r="Z36" s="183">
        <v>480</v>
      </c>
    </row>
    <row r="37" spans="1:26" s="183" customFormat="1" ht="25.5" x14ac:dyDescent="0.25">
      <c r="A37" s="126" t="s">
        <v>261</v>
      </c>
      <c r="B37" s="129" t="s">
        <v>272</v>
      </c>
      <c r="C37" s="126" t="s">
        <v>140</v>
      </c>
      <c r="D37" s="126"/>
      <c r="E37" s="126">
        <v>140</v>
      </c>
      <c r="F37" s="191">
        <f>C7</f>
        <v>1000</v>
      </c>
      <c r="G37" s="191">
        <f t="shared" si="8"/>
        <v>300</v>
      </c>
      <c r="H37" s="191">
        <f t="shared" si="9"/>
        <v>400</v>
      </c>
      <c r="I37" s="191">
        <f t="shared" si="10"/>
        <v>600</v>
      </c>
      <c r="J37" s="191">
        <f t="shared" si="11"/>
        <v>800</v>
      </c>
      <c r="K37" s="191">
        <f t="shared" si="12"/>
        <v>1000</v>
      </c>
      <c r="L37" s="191">
        <f t="shared" si="13"/>
        <v>300</v>
      </c>
      <c r="M37" s="179" t="s">
        <v>427</v>
      </c>
      <c r="N37" s="227">
        <f t="shared" si="18"/>
        <v>300</v>
      </c>
      <c r="O37" s="191">
        <v>270</v>
      </c>
      <c r="P37" s="252">
        <f t="shared" si="15"/>
        <v>27</v>
      </c>
      <c r="Q37" s="252"/>
      <c r="R37" s="252"/>
      <c r="S37" s="179" t="s">
        <v>466</v>
      </c>
      <c r="T37" s="229"/>
      <c r="U37" s="185">
        <f>(K37/F37)*100</f>
        <v>100</v>
      </c>
      <c r="V37" s="185">
        <f>((K37-E37)/E37)*100</f>
        <v>614.28571428571433</v>
      </c>
      <c r="W37" s="181">
        <f>E37*2.2</f>
        <v>308</v>
      </c>
      <c r="X37" s="183">
        <v>300</v>
      </c>
      <c r="Z37" s="183">
        <v>384</v>
      </c>
    </row>
    <row r="38" spans="1:26" s="184" customFormat="1" ht="38.25" customHeight="1" x14ac:dyDescent="0.25">
      <c r="A38" s="216">
        <v>4</v>
      </c>
      <c r="B38" s="271" t="s">
        <v>512</v>
      </c>
      <c r="C38" s="126"/>
      <c r="D38" s="272"/>
      <c r="E38" s="272"/>
      <c r="F38" s="272"/>
      <c r="G38" s="272"/>
      <c r="H38" s="272"/>
      <c r="I38" s="272"/>
      <c r="J38" s="272"/>
      <c r="K38" s="272"/>
      <c r="L38" s="272"/>
      <c r="M38" s="273"/>
      <c r="N38" s="214"/>
      <c r="O38" s="250"/>
      <c r="P38" s="252"/>
      <c r="Q38" s="252"/>
      <c r="R38" s="252"/>
      <c r="S38" s="251"/>
      <c r="T38" s="239"/>
      <c r="U38" s="188"/>
      <c r="V38" s="188"/>
      <c r="W38" s="181"/>
    </row>
    <row r="39" spans="1:26" s="183" customFormat="1" ht="25.5" x14ac:dyDescent="0.25">
      <c r="A39" s="126" t="s">
        <v>82</v>
      </c>
      <c r="B39" s="129" t="s">
        <v>211</v>
      </c>
      <c r="C39" s="126" t="s">
        <v>140</v>
      </c>
      <c r="D39" s="126"/>
      <c r="E39" s="126">
        <v>160</v>
      </c>
      <c r="F39" s="191">
        <f>C7</f>
        <v>1000</v>
      </c>
      <c r="G39" s="191">
        <f t="shared" si="8"/>
        <v>300</v>
      </c>
      <c r="H39" s="191">
        <f t="shared" si="9"/>
        <v>400</v>
      </c>
      <c r="I39" s="191">
        <f t="shared" si="10"/>
        <v>600</v>
      </c>
      <c r="J39" s="191">
        <f t="shared" si="11"/>
        <v>800</v>
      </c>
      <c r="K39" s="191">
        <f t="shared" si="12"/>
        <v>1000</v>
      </c>
      <c r="L39" s="191">
        <f>G39</f>
        <v>300</v>
      </c>
      <c r="M39" s="179" t="s">
        <v>427</v>
      </c>
      <c r="N39" s="227">
        <f>L39</f>
        <v>300</v>
      </c>
      <c r="O39" s="191">
        <v>300</v>
      </c>
      <c r="P39" s="252">
        <f t="shared" si="15"/>
        <v>30</v>
      </c>
      <c r="Q39" s="252"/>
      <c r="R39" s="252"/>
      <c r="S39" s="179" t="s">
        <v>427</v>
      </c>
      <c r="T39" s="229"/>
      <c r="U39" s="185">
        <f>(K39/F39)*100</f>
        <v>100</v>
      </c>
      <c r="V39" s="185">
        <f>((K39-E39)/E39)*100</f>
        <v>525</v>
      </c>
      <c r="W39" s="181">
        <f>E39*2.2</f>
        <v>352</v>
      </c>
    </row>
    <row r="40" spans="1:26" s="183" customFormat="1" ht="25.5" x14ac:dyDescent="0.25">
      <c r="A40" s="126" t="s">
        <v>91</v>
      </c>
      <c r="B40" s="129" t="s">
        <v>212</v>
      </c>
      <c r="C40" s="126" t="s">
        <v>140</v>
      </c>
      <c r="D40" s="126"/>
      <c r="E40" s="126">
        <v>140</v>
      </c>
      <c r="F40" s="191">
        <f>C7</f>
        <v>1000</v>
      </c>
      <c r="G40" s="191">
        <f t="shared" si="8"/>
        <v>300</v>
      </c>
      <c r="H40" s="191">
        <f t="shared" si="9"/>
        <v>400</v>
      </c>
      <c r="I40" s="191">
        <f t="shared" si="10"/>
        <v>600</v>
      </c>
      <c r="J40" s="191">
        <f t="shared" si="11"/>
        <v>800</v>
      </c>
      <c r="K40" s="191">
        <f t="shared" si="12"/>
        <v>1000</v>
      </c>
      <c r="L40" s="191">
        <f t="shared" ref="L40:L41" si="19">G40</f>
        <v>300</v>
      </c>
      <c r="M40" s="179" t="s">
        <v>427</v>
      </c>
      <c r="N40" s="230">
        <v>270</v>
      </c>
      <c r="O40" s="191">
        <v>270</v>
      </c>
      <c r="P40" s="252">
        <f t="shared" si="15"/>
        <v>27</v>
      </c>
      <c r="Q40" s="252"/>
      <c r="R40" s="252"/>
      <c r="S40" s="179" t="s">
        <v>466</v>
      </c>
      <c r="T40" s="231"/>
      <c r="U40" s="185">
        <f>(K40/F40)*100</f>
        <v>100</v>
      </c>
      <c r="V40" s="185">
        <f>((K40-E40)/E40)*100</f>
        <v>614.28571428571433</v>
      </c>
      <c r="W40" s="181">
        <f>E40*2.2</f>
        <v>308</v>
      </c>
    </row>
    <row r="41" spans="1:26" s="183" customFormat="1" ht="25.5" x14ac:dyDescent="0.25">
      <c r="A41" s="126" t="s">
        <v>95</v>
      </c>
      <c r="B41" s="129" t="s">
        <v>233</v>
      </c>
      <c r="C41" s="126" t="s">
        <v>140</v>
      </c>
      <c r="D41" s="126"/>
      <c r="E41" s="126">
        <v>120</v>
      </c>
      <c r="F41" s="191">
        <f>C8</f>
        <v>750</v>
      </c>
      <c r="G41" s="191">
        <f t="shared" si="8"/>
        <v>225</v>
      </c>
      <c r="H41" s="191">
        <f t="shared" si="9"/>
        <v>300</v>
      </c>
      <c r="I41" s="191">
        <f t="shared" si="10"/>
        <v>450</v>
      </c>
      <c r="J41" s="191">
        <f t="shared" si="11"/>
        <v>600</v>
      </c>
      <c r="K41" s="191">
        <f t="shared" si="12"/>
        <v>750</v>
      </c>
      <c r="L41" s="191">
        <f t="shared" si="19"/>
        <v>225</v>
      </c>
      <c r="M41" s="179" t="s">
        <v>428</v>
      </c>
      <c r="N41" s="227">
        <f t="shared" ref="N41" si="20">L41</f>
        <v>225</v>
      </c>
      <c r="O41" s="191">
        <v>200</v>
      </c>
      <c r="P41" s="252">
        <f t="shared" si="15"/>
        <v>26.666666666666668</v>
      </c>
      <c r="Q41" s="252"/>
      <c r="R41" s="252"/>
      <c r="S41" s="179" t="s">
        <v>467</v>
      </c>
      <c r="T41" s="229"/>
      <c r="U41" s="185">
        <f>(K41/F41)*100</f>
        <v>100</v>
      </c>
      <c r="V41" s="185">
        <f>((K41-E41)/E41)*100</f>
        <v>525</v>
      </c>
      <c r="W41" s="181">
        <f>E41*2.2</f>
        <v>264</v>
      </c>
    </row>
    <row r="42" spans="1:26" s="183" customFormat="1" ht="65.25" customHeight="1" x14ac:dyDescent="0.25">
      <c r="A42" s="216">
        <v>5</v>
      </c>
      <c r="B42" s="274" t="s">
        <v>503</v>
      </c>
      <c r="C42" s="126"/>
      <c r="D42" s="275"/>
      <c r="E42" s="275"/>
      <c r="F42" s="275"/>
      <c r="G42" s="275"/>
      <c r="H42" s="275"/>
      <c r="I42" s="275"/>
      <c r="J42" s="275"/>
      <c r="K42" s="275"/>
      <c r="L42" s="275"/>
      <c r="M42" s="276"/>
      <c r="N42" s="254"/>
      <c r="O42" s="55"/>
      <c r="P42" s="252"/>
      <c r="Q42" s="252"/>
      <c r="R42" s="252"/>
      <c r="S42" s="105"/>
      <c r="T42" s="255"/>
      <c r="U42" s="186"/>
      <c r="V42" s="186"/>
      <c r="W42" s="181"/>
    </row>
    <row r="43" spans="1:26" s="183" customFormat="1" ht="25.5" x14ac:dyDescent="0.25">
      <c r="A43" s="126" t="s">
        <v>222</v>
      </c>
      <c r="B43" s="129" t="s">
        <v>360</v>
      </c>
      <c r="C43" s="126" t="s">
        <v>140</v>
      </c>
      <c r="D43" s="126"/>
      <c r="E43" s="126">
        <v>150</v>
      </c>
      <c r="F43" s="126">
        <f>150*1.5</f>
        <v>225</v>
      </c>
      <c r="G43" s="191">
        <f>F43</f>
        <v>225</v>
      </c>
      <c r="H43" s="191">
        <f>G43</f>
        <v>225</v>
      </c>
      <c r="I43" s="191">
        <f t="shared" ref="I43:K43" si="21">H43</f>
        <v>225</v>
      </c>
      <c r="J43" s="191">
        <f t="shared" si="21"/>
        <v>225</v>
      </c>
      <c r="K43" s="191">
        <f t="shared" si="21"/>
        <v>225</v>
      </c>
      <c r="L43" s="62">
        <f>G43</f>
        <v>225</v>
      </c>
      <c r="M43" s="179" t="s">
        <v>408</v>
      </c>
      <c r="N43" s="233">
        <v>200</v>
      </c>
      <c r="O43" s="191">
        <v>200</v>
      </c>
      <c r="P43" s="252">
        <f t="shared" si="15"/>
        <v>88.888888888888886</v>
      </c>
      <c r="Q43" s="252"/>
      <c r="R43" s="252"/>
      <c r="S43" s="179" t="s">
        <v>468</v>
      </c>
      <c r="T43" s="234"/>
      <c r="U43" s="186"/>
      <c r="V43" s="186"/>
      <c r="W43" s="181"/>
    </row>
    <row r="44" spans="1:26" s="183" customFormat="1" ht="25.5" x14ac:dyDescent="0.25">
      <c r="A44" s="126" t="s">
        <v>223</v>
      </c>
      <c r="B44" s="42" t="s">
        <v>410</v>
      </c>
      <c r="C44" s="126" t="s">
        <v>140</v>
      </c>
      <c r="D44" s="126"/>
      <c r="E44" s="126">
        <v>150</v>
      </c>
      <c r="F44" s="126">
        <v>150</v>
      </c>
      <c r="G44" s="191">
        <f>F44</f>
        <v>150</v>
      </c>
      <c r="H44" s="191">
        <f t="shared" ref="H44:K45" si="22">G44</f>
        <v>150</v>
      </c>
      <c r="I44" s="191">
        <f t="shared" si="22"/>
        <v>150</v>
      </c>
      <c r="J44" s="191">
        <f t="shared" si="22"/>
        <v>150</v>
      </c>
      <c r="K44" s="191">
        <f t="shared" si="22"/>
        <v>150</v>
      </c>
      <c r="L44" s="62">
        <f t="shared" ref="L44:L45" si="23">G44</f>
        <v>150</v>
      </c>
      <c r="M44" s="179" t="s">
        <v>408</v>
      </c>
      <c r="N44" s="233">
        <v>150</v>
      </c>
      <c r="O44" s="191">
        <v>150</v>
      </c>
      <c r="P44" s="252">
        <f t="shared" si="15"/>
        <v>100</v>
      </c>
      <c r="Q44" s="252"/>
      <c r="R44" s="252"/>
      <c r="S44" s="179" t="s">
        <v>408</v>
      </c>
      <c r="T44" s="234"/>
      <c r="U44" s="186"/>
      <c r="V44" s="186"/>
      <c r="W44" s="181"/>
    </row>
    <row r="45" spans="1:26" s="183" customFormat="1" ht="38.25" x14ac:dyDescent="0.25">
      <c r="A45" s="126" t="s">
        <v>432</v>
      </c>
      <c r="B45" s="129" t="s">
        <v>361</v>
      </c>
      <c r="C45" s="126" t="s">
        <v>140</v>
      </c>
      <c r="D45" s="126"/>
      <c r="E45" s="126">
        <v>15</v>
      </c>
      <c r="F45" s="126">
        <v>40</v>
      </c>
      <c r="G45" s="191">
        <v>30</v>
      </c>
      <c r="H45" s="191">
        <f t="shared" si="22"/>
        <v>30</v>
      </c>
      <c r="I45" s="191">
        <f t="shared" si="22"/>
        <v>30</v>
      </c>
      <c r="J45" s="191">
        <f t="shared" si="22"/>
        <v>30</v>
      </c>
      <c r="K45" s="191">
        <f t="shared" si="22"/>
        <v>30</v>
      </c>
      <c r="L45" s="62">
        <f t="shared" si="23"/>
        <v>30</v>
      </c>
      <c r="M45" s="179" t="s">
        <v>420</v>
      </c>
      <c r="N45" s="227">
        <f>L45</f>
        <v>30</v>
      </c>
      <c r="O45" s="191">
        <v>30</v>
      </c>
      <c r="P45" s="252">
        <f t="shared" si="15"/>
        <v>75</v>
      </c>
      <c r="Q45" s="252"/>
      <c r="R45" s="252"/>
      <c r="S45" s="179" t="s">
        <v>420</v>
      </c>
      <c r="T45" s="229"/>
      <c r="U45" s="186"/>
      <c r="V45" s="186"/>
      <c r="W45" s="181"/>
    </row>
    <row r="46" spans="1:26" s="202" customFormat="1" ht="52.5" customHeight="1" x14ac:dyDescent="0.25">
      <c r="A46" s="216">
        <v>6</v>
      </c>
      <c r="B46" s="271" t="s">
        <v>414</v>
      </c>
      <c r="C46" s="126"/>
      <c r="D46" s="272"/>
      <c r="E46" s="272"/>
      <c r="F46" s="272"/>
      <c r="G46" s="272"/>
      <c r="H46" s="272"/>
      <c r="I46" s="272"/>
      <c r="J46" s="272"/>
      <c r="K46" s="272"/>
      <c r="L46" s="272"/>
      <c r="M46" s="273"/>
      <c r="N46" s="214"/>
      <c r="O46" s="250"/>
      <c r="P46" s="252"/>
      <c r="Q46" s="252"/>
      <c r="R46" s="252"/>
      <c r="S46" s="251"/>
      <c r="T46" s="239"/>
      <c r="U46" s="187"/>
      <c r="V46" s="187"/>
      <c r="W46" s="181"/>
    </row>
    <row r="47" spans="1:26" s="183" customFormat="1" ht="31.5" x14ac:dyDescent="0.25">
      <c r="A47" s="126" t="s">
        <v>411</v>
      </c>
      <c r="B47" s="129" t="s">
        <v>415</v>
      </c>
      <c r="C47" s="126" t="s">
        <v>140</v>
      </c>
      <c r="D47" s="126"/>
      <c r="E47" s="126">
        <v>150</v>
      </c>
      <c r="F47" s="126">
        <v>150</v>
      </c>
      <c r="G47" s="126">
        <v>150</v>
      </c>
      <c r="H47" s="126">
        <f>G47</f>
        <v>150</v>
      </c>
      <c r="I47" s="126">
        <f t="shared" ref="I47:K47" si="24">H47</f>
        <v>150</v>
      </c>
      <c r="J47" s="126">
        <f t="shared" si="24"/>
        <v>150</v>
      </c>
      <c r="K47" s="126">
        <f t="shared" si="24"/>
        <v>150</v>
      </c>
      <c r="L47" s="126">
        <f>G47</f>
        <v>150</v>
      </c>
      <c r="M47" s="179" t="s">
        <v>429</v>
      </c>
      <c r="N47" s="233">
        <v>100</v>
      </c>
      <c r="O47" s="191">
        <v>150</v>
      </c>
      <c r="P47" s="252">
        <f t="shared" si="15"/>
        <v>100</v>
      </c>
      <c r="Q47" s="252"/>
      <c r="R47" s="252"/>
      <c r="S47" s="179" t="s">
        <v>429</v>
      </c>
      <c r="T47" s="234"/>
      <c r="U47" s="186"/>
      <c r="V47" s="186"/>
      <c r="W47" s="181"/>
    </row>
    <row r="48" spans="1:26" s="183" customFormat="1" ht="31.5" x14ac:dyDescent="0.25">
      <c r="A48" s="126" t="s">
        <v>412</v>
      </c>
      <c r="B48" s="129" t="s">
        <v>363</v>
      </c>
      <c r="C48" s="126" t="s">
        <v>140</v>
      </c>
      <c r="D48" s="126"/>
      <c r="E48" s="126"/>
      <c r="F48" s="126">
        <v>225</v>
      </c>
      <c r="G48" s="126">
        <v>225</v>
      </c>
      <c r="H48" s="126">
        <f t="shared" ref="H48:K48" si="25">G48</f>
        <v>225</v>
      </c>
      <c r="I48" s="126">
        <f t="shared" si="25"/>
        <v>225</v>
      </c>
      <c r="J48" s="126">
        <f t="shared" si="25"/>
        <v>225</v>
      </c>
      <c r="K48" s="126">
        <f t="shared" si="25"/>
        <v>225</v>
      </c>
      <c r="L48" s="126">
        <f t="shared" ref="L48:L51" si="26">G48</f>
        <v>225</v>
      </c>
      <c r="M48" s="179" t="s">
        <v>408</v>
      </c>
      <c r="N48" s="233">
        <v>200</v>
      </c>
      <c r="O48" s="191">
        <v>200</v>
      </c>
      <c r="P48" s="252">
        <f t="shared" si="15"/>
        <v>88.888888888888886</v>
      </c>
      <c r="Q48" s="252"/>
      <c r="R48" s="252"/>
      <c r="S48" s="179" t="s">
        <v>468</v>
      </c>
      <c r="T48" s="234"/>
      <c r="U48" s="186"/>
      <c r="V48" s="186"/>
      <c r="W48" s="181"/>
    </row>
    <row r="49" spans="1:23" s="183" customFormat="1" ht="19.5" customHeight="1" x14ac:dyDescent="0.25">
      <c r="A49" s="126" t="s">
        <v>413</v>
      </c>
      <c r="B49" s="129" t="s">
        <v>362</v>
      </c>
      <c r="C49" s="126" t="s">
        <v>140</v>
      </c>
      <c r="D49" s="126"/>
      <c r="E49" s="126">
        <v>15</v>
      </c>
      <c r="F49" s="126">
        <v>40</v>
      </c>
      <c r="G49" s="126">
        <v>30</v>
      </c>
      <c r="H49" s="126">
        <f t="shared" ref="H49:K49" si="27">G49</f>
        <v>30</v>
      </c>
      <c r="I49" s="126">
        <f t="shared" si="27"/>
        <v>30</v>
      </c>
      <c r="J49" s="126">
        <f t="shared" si="27"/>
        <v>30</v>
      </c>
      <c r="K49" s="126">
        <f t="shared" si="27"/>
        <v>30</v>
      </c>
      <c r="L49" s="126">
        <f t="shared" si="26"/>
        <v>30</v>
      </c>
      <c r="M49" s="179" t="s">
        <v>420</v>
      </c>
      <c r="N49" s="155">
        <f>L49</f>
        <v>30</v>
      </c>
      <c r="O49" s="191">
        <v>30</v>
      </c>
      <c r="P49" s="252">
        <f t="shared" si="15"/>
        <v>75</v>
      </c>
      <c r="Q49" s="252"/>
      <c r="R49" s="252"/>
      <c r="S49" s="179" t="s">
        <v>420</v>
      </c>
      <c r="T49" s="256"/>
      <c r="U49" s="186"/>
      <c r="V49" s="186"/>
      <c r="W49" s="181"/>
    </row>
    <row r="50" spans="1:23" s="202" customFormat="1" ht="51.75" customHeight="1" x14ac:dyDescent="0.25">
      <c r="A50" s="216">
        <v>7</v>
      </c>
      <c r="B50" s="153" t="s">
        <v>417</v>
      </c>
      <c r="C50" s="126" t="s">
        <v>140</v>
      </c>
      <c r="D50" s="126"/>
      <c r="E50" s="126"/>
      <c r="F50" s="126"/>
      <c r="G50" s="126">
        <v>20</v>
      </c>
      <c r="H50" s="126">
        <f t="shared" ref="H50:K50" si="28">G50</f>
        <v>20</v>
      </c>
      <c r="I50" s="126">
        <f t="shared" si="28"/>
        <v>20</v>
      </c>
      <c r="J50" s="126">
        <f t="shared" si="28"/>
        <v>20</v>
      </c>
      <c r="K50" s="126">
        <f t="shared" si="28"/>
        <v>20</v>
      </c>
      <c r="L50" s="126">
        <f t="shared" si="26"/>
        <v>20</v>
      </c>
      <c r="M50" s="179" t="s">
        <v>409</v>
      </c>
      <c r="N50" s="155">
        <v>20</v>
      </c>
      <c r="O50" s="191">
        <v>20</v>
      </c>
      <c r="P50" s="252"/>
      <c r="Q50" s="252"/>
      <c r="R50" s="252"/>
      <c r="S50" s="179" t="s">
        <v>409</v>
      </c>
      <c r="T50" s="256"/>
      <c r="U50" s="187"/>
      <c r="V50" s="187"/>
      <c r="W50" s="181"/>
    </row>
    <row r="51" spans="1:23" s="183" customFormat="1" ht="47.25" x14ac:dyDescent="0.25">
      <c r="A51" s="216">
        <v>8</v>
      </c>
      <c r="B51" s="283" t="s">
        <v>518</v>
      </c>
      <c r="C51" s="126" t="s">
        <v>140</v>
      </c>
      <c r="D51" s="126"/>
      <c r="E51" s="126">
        <v>15</v>
      </c>
      <c r="F51" s="126">
        <v>40</v>
      </c>
      <c r="G51" s="126">
        <v>20</v>
      </c>
      <c r="H51" s="126">
        <f t="shared" ref="H51:K51" si="29">G51</f>
        <v>20</v>
      </c>
      <c r="I51" s="126">
        <f t="shared" si="29"/>
        <v>20</v>
      </c>
      <c r="J51" s="126">
        <f t="shared" si="29"/>
        <v>20</v>
      </c>
      <c r="K51" s="126">
        <f t="shared" si="29"/>
        <v>20</v>
      </c>
      <c r="L51" s="126">
        <f t="shared" si="26"/>
        <v>20</v>
      </c>
      <c r="M51" s="179" t="s">
        <v>409</v>
      </c>
      <c r="N51" s="155">
        <v>20</v>
      </c>
      <c r="O51" s="191">
        <v>20</v>
      </c>
      <c r="P51" s="252">
        <f t="shared" si="15"/>
        <v>50</v>
      </c>
      <c r="Q51" s="252"/>
      <c r="R51" s="252"/>
      <c r="S51" s="179" t="s">
        <v>409</v>
      </c>
      <c r="T51" s="256"/>
      <c r="U51" s="186"/>
      <c r="V51" s="186"/>
      <c r="W51" s="181"/>
    </row>
    <row r="52" spans="1:23" s="202" customFormat="1" ht="70.5" customHeight="1" x14ac:dyDescent="0.25">
      <c r="A52" s="216">
        <v>9</v>
      </c>
      <c r="B52" s="153" t="s">
        <v>416</v>
      </c>
      <c r="C52" s="340" t="s">
        <v>398</v>
      </c>
      <c r="D52" s="341"/>
      <c r="E52" s="341"/>
      <c r="F52" s="341"/>
      <c r="G52" s="341"/>
      <c r="H52" s="341"/>
      <c r="I52" s="341"/>
      <c r="J52" s="341"/>
      <c r="K52" s="341"/>
      <c r="L52" s="341"/>
      <c r="M52" s="341"/>
      <c r="N52" s="341"/>
      <c r="O52" s="341"/>
      <c r="P52" s="341"/>
      <c r="Q52" s="341"/>
      <c r="R52" s="342"/>
      <c r="S52" s="212"/>
      <c r="T52" s="256"/>
      <c r="U52" s="188"/>
      <c r="V52" s="188"/>
      <c r="W52" s="184"/>
    </row>
    <row r="53" spans="1:23" s="183" customFormat="1" ht="41.25" customHeight="1" x14ac:dyDescent="0.25">
      <c r="A53" s="363" t="s">
        <v>418</v>
      </c>
      <c r="B53" s="363"/>
      <c r="C53" s="363"/>
      <c r="D53" s="363"/>
      <c r="E53" s="363"/>
      <c r="F53" s="363"/>
      <c r="G53" s="363"/>
      <c r="H53" s="363"/>
      <c r="I53" s="363"/>
      <c r="J53" s="363"/>
      <c r="K53" s="363"/>
      <c r="L53" s="363"/>
      <c r="M53" s="363"/>
      <c r="N53" s="363"/>
      <c r="O53" s="363"/>
      <c r="P53" s="363"/>
      <c r="Q53" s="363"/>
      <c r="R53" s="363"/>
      <c r="S53" s="363"/>
      <c r="T53" s="209"/>
    </row>
    <row r="54" spans="1:23" s="183" customFormat="1" ht="24.75" customHeight="1" x14ac:dyDescent="0.25">
      <c r="A54" s="205"/>
      <c r="B54" s="184"/>
      <c r="C54" s="203"/>
      <c r="D54" s="203"/>
      <c r="E54" s="203"/>
      <c r="F54" s="203"/>
      <c r="G54" s="203"/>
      <c r="H54" s="203"/>
      <c r="I54" s="203"/>
      <c r="J54" s="203"/>
      <c r="K54" s="204"/>
      <c r="L54" s="204"/>
      <c r="M54" s="213"/>
      <c r="N54" s="257"/>
      <c r="O54" s="246"/>
      <c r="P54" s="257"/>
      <c r="Q54" s="257"/>
      <c r="R54" s="257"/>
      <c r="S54" s="213"/>
      <c r="T54" s="257"/>
    </row>
    <row r="55" spans="1:23" s="183" customFormat="1" ht="24.75" customHeight="1" x14ac:dyDescent="0.25">
      <c r="A55" s="205"/>
      <c r="B55" s="258"/>
      <c r="C55" s="203"/>
      <c r="D55" s="203"/>
      <c r="E55" s="203"/>
      <c r="F55" s="203"/>
      <c r="G55" s="203"/>
      <c r="H55" s="203"/>
      <c r="I55" s="203"/>
      <c r="J55" s="203"/>
      <c r="K55" s="204"/>
      <c r="L55" s="204"/>
      <c r="M55" s="213"/>
      <c r="N55" s="257"/>
      <c r="O55" s="246"/>
      <c r="P55" s="257"/>
      <c r="Q55" s="257"/>
      <c r="R55" s="257"/>
      <c r="S55" s="213"/>
      <c r="T55" s="257"/>
    </row>
    <row r="56" spans="1:23" s="183" customFormat="1" ht="24.75" customHeight="1" x14ac:dyDescent="0.25">
      <c r="A56" s="205"/>
      <c r="B56" s="258"/>
      <c r="C56" s="203"/>
      <c r="D56" s="203"/>
      <c r="E56" s="203"/>
      <c r="F56" s="203"/>
      <c r="G56" s="203"/>
      <c r="H56" s="203"/>
      <c r="I56" s="203"/>
      <c r="J56" s="203"/>
      <c r="K56" s="204"/>
      <c r="L56" s="204"/>
      <c r="M56" s="213"/>
      <c r="N56" s="257"/>
      <c r="O56" s="246"/>
      <c r="P56" s="257"/>
      <c r="Q56" s="257"/>
      <c r="R56" s="257"/>
      <c r="S56" s="213"/>
      <c r="T56" s="257"/>
    </row>
    <row r="57" spans="1:23" s="183" customFormat="1" ht="24.75" customHeight="1" x14ac:dyDescent="0.25">
      <c r="A57" s="206"/>
      <c r="B57" s="258"/>
      <c r="C57" s="206"/>
      <c r="D57" s="206"/>
      <c r="E57" s="206"/>
      <c r="F57" s="206"/>
      <c r="G57" s="206"/>
      <c r="H57" s="206"/>
      <c r="I57" s="206"/>
      <c r="J57" s="206"/>
      <c r="K57" s="207"/>
      <c r="L57" s="207"/>
      <c r="M57" s="143"/>
      <c r="N57" s="245"/>
      <c r="O57" s="246"/>
      <c r="P57" s="245"/>
      <c r="Q57" s="245"/>
      <c r="R57" s="245"/>
      <c r="S57" s="143"/>
      <c r="T57" s="245"/>
    </row>
    <row r="58" spans="1:23" s="183" customFormat="1" ht="24.75" customHeight="1" x14ac:dyDescent="0.25">
      <c r="A58" s="206"/>
      <c r="B58" s="258"/>
      <c r="C58" s="206"/>
      <c r="D58" s="206"/>
      <c r="E58" s="206"/>
      <c r="F58" s="206"/>
      <c r="G58" s="206"/>
      <c r="H58" s="206"/>
      <c r="I58" s="206"/>
      <c r="J58" s="206"/>
      <c r="K58" s="207"/>
      <c r="L58" s="207"/>
      <c r="M58" s="143"/>
      <c r="N58" s="245"/>
      <c r="O58" s="246"/>
      <c r="P58" s="245"/>
      <c r="Q58" s="245"/>
      <c r="R58" s="245"/>
      <c r="S58" s="143"/>
      <c r="T58" s="245"/>
    </row>
    <row r="59" spans="1:23" s="183" customFormat="1" ht="24.75" customHeight="1" x14ac:dyDescent="0.25">
      <c r="A59" s="206"/>
      <c r="B59" s="258"/>
      <c r="C59" s="206"/>
      <c r="D59" s="206"/>
      <c r="E59" s="206"/>
      <c r="F59" s="206"/>
      <c r="G59" s="206"/>
      <c r="H59" s="206"/>
      <c r="I59" s="206"/>
      <c r="J59" s="206"/>
      <c r="K59" s="207"/>
      <c r="L59" s="207"/>
      <c r="M59" s="143"/>
      <c r="N59" s="245"/>
      <c r="O59" s="246"/>
      <c r="P59" s="245"/>
      <c r="Q59" s="245"/>
      <c r="R59" s="245"/>
      <c r="S59" s="143"/>
      <c r="T59" s="245"/>
    </row>
    <row r="60" spans="1:23" s="183" customFormat="1" ht="24.75" customHeight="1" x14ac:dyDescent="0.25">
      <c r="A60" s="206"/>
      <c r="B60" s="258"/>
      <c r="C60" s="206"/>
      <c r="D60" s="206"/>
      <c r="E60" s="206"/>
      <c r="F60" s="206"/>
      <c r="G60" s="206"/>
      <c r="H60" s="206"/>
      <c r="I60" s="206"/>
      <c r="J60" s="206"/>
      <c r="K60" s="207"/>
      <c r="L60" s="207"/>
      <c r="M60" s="143"/>
      <c r="N60" s="245"/>
      <c r="O60" s="246"/>
      <c r="P60" s="245"/>
      <c r="Q60" s="245"/>
      <c r="R60" s="245"/>
      <c r="S60" s="143"/>
      <c r="T60" s="245"/>
    </row>
    <row r="61" spans="1:23" s="183" customFormat="1" ht="24.75" customHeight="1" x14ac:dyDescent="0.25">
      <c r="A61" s="206"/>
      <c r="B61" s="208"/>
      <c r="C61" s="206"/>
      <c r="D61" s="206"/>
      <c r="E61" s="206"/>
      <c r="F61" s="206"/>
      <c r="G61" s="206"/>
      <c r="H61" s="206"/>
      <c r="I61" s="206"/>
      <c r="J61" s="206"/>
      <c r="K61" s="207"/>
      <c r="L61" s="207"/>
      <c r="M61" s="143"/>
      <c r="N61" s="245"/>
      <c r="O61" s="246"/>
      <c r="P61" s="245"/>
      <c r="Q61" s="245"/>
      <c r="R61" s="245"/>
      <c r="S61" s="143"/>
      <c r="T61" s="245"/>
    </row>
    <row r="62" spans="1:23" s="183" customFormat="1" ht="24.75" customHeight="1" x14ac:dyDescent="0.25">
      <c r="A62" s="206"/>
      <c r="B62" s="208"/>
      <c r="C62" s="206"/>
      <c r="D62" s="206"/>
      <c r="E62" s="206"/>
      <c r="F62" s="206"/>
      <c r="G62" s="206"/>
      <c r="H62" s="206"/>
      <c r="I62" s="206"/>
      <c r="J62" s="206"/>
      <c r="K62" s="207"/>
      <c r="L62" s="207"/>
      <c r="M62" s="143"/>
      <c r="N62" s="245"/>
      <c r="O62" s="246"/>
      <c r="P62" s="245"/>
      <c r="Q62" s="245"/>
      <c r="R62" s="245"/>
      <c r="S62" s="143"/>
      <c r="T62" s="245"/>
    </row>
    <row r="63" spans="1:23" s="183" customFormat="1" ht="24.75" customHeight="1" x14ac:dyDescent="0.25">
      <c r="A63" s="206"/>
      <c r="B63" s="208"/>
      <c r="C63" s="206"/>
      <c r="D63" s="206"/>
      <c r="E63" s="206"/>
      <c r="F63" s="206"/>
      <c r="G63" s="206"/>
      <c r="H63" s="206"/>
      <c r="I63" s="206"/>
      <c r="J63" s="206"/>
      <c r="K63" s="207"/>
      <c r="L63" s="207"/>
      <c r="M63" s="143"/>
      <c r="N63" s="245"/>
      <c r="O63" s="246"/>
      <c r="P63" s="245"/>
      <c r="Q63" s="245"/>
      <c r="R63" s="245"/>
      <c r="S63" s="143"/>
      <c r="T63" s="245"/>
    </row>
    <row r="64" spans="1:23" s="183" customFormat="1" ht="24.75" customHeight="1" x14ac:dyDescent="0.25">
      <c r="A64" s="206"/>
      <c r="B64" s="208"/>
      <c r="C64" s="206"/>
      <c r="D64" s="206"/>
      <c r="E64" s="206"/>
      <c r="F64" s="206"/>
      <c r="G64" s="206"/>
      <c r="H64" s="206"/>
      <c r="I64" s="206"/>
      <c r="J64" s="206"/>
      <c r="K64" s="207"/>
      <c r="L64" s="207"/>
      <c r="M64" s="143"/>
      <c r="N64" s="245"/>
      <c r="O64" s="246"/>
      <c r="P64" s="245"/>
      <c r="Q64" s="245"/>
      <c r="R64" s="245"/>
      <c r="S64" s="143"/>
      <c r="T64" s="245"/>
    </row>
    <row r="65" spans="1:20" s="183" customFormat="1" ht="24.75" customHeight="1" x14ac:dyDescent="0.25">
      <c r="A65" s="206"/>
      <c r="B65" s="208"/>
      <c r="C65" s="206"/>
      <c r="D65" s="206"/>
      <c r="E65" s="206"/>
      <c r="F65" s="206"/>
      <c r="G65" s="206"/>
      <c r="H65" s="206"/>
      <c r="I65" s="206"/>
      <c r="J65" s="206"/>
      <c r="K65" s="207"/>
      <c r="L65" s="207"/>
      <c r="M65" s="143"/>
      <c r="N65" s="245"/>
      <c r="O65" s="246"/>
      <c r="P65" s="245"/>
      <c r="Q65" s="245"/>
      <c r="R65" s="245"/>
      <c r="S65" s="143"/>
      <c r="T65" s="245"/>
    </row>
    <row r="66" spans="1:20" s="184" customFormat="1" x14ac:dyDescent="0.25">
      <c r="A66" s="206"/>
      <c r="B66" s="208"/>
      <c r="C66" s="206"/>
      <c r="D66" s="206"/>
      <c r="E66" s="206"/>
      <c r="F66" s="206"/>
      <c r="G66" s="206"/>
      <c r="H66" s="206"/>
      <c r="I66" s="206"/>
      <c r="J66" s="206"/>
      <c r="K66" s="207"/>
      <c r="L66" s="207"/>
      <c r="M66" s="143"/>
      <c r="N66" s="245"/>
      <c r="O66" s="246"/>
      <c r="P66" s="245"/>
      <c r="Q66" s="245"/>
      <c r="R66" s="245"/>
      <c r="S66" s="143"/>
      <c r="T66" s="245"/>
    </row>
    <row r="67" spans="1:20" s="184" customFormat="1" x14ac:dyDescent="0.25">
      <c r="A67" s="206"/>
      <c r="B67" s="208"/>
      <c r="C67" s="206"/>
      <c r="D67" s="206"/>
      <c r="E67" s="206"/>
      <c r="F67" s="206"/>
      <c r="G67" s="206"/>
      <c r="H67" s="206"/>
      <c r="I67" s="206"/>
      <c r="J67" s="206"/>
      <c r="K67" s="207"/>
      <c r="L67" s="207"/>
      <c r="M67" s="143"/>
      <c r="N67" s="245"/>
      <c r="O67" s="246"/>
      <c r="P67" s="245"/>
      <c r="Q67" s="245"/>
      <c r="R67" s="245"/>
      <c r="S67" s="143"/>
      <c r="T67" s="245"/>
    </row>
    <row r="68" spans="1:20" s="184" customFormat="1" x14ac:dyDescent="0.25">
      <c r="A68" s="206"/>
      <c r="B68" s="208"/>
      <c r="C68" s="206"/>
      <c r="D68" s="206"/>
      <c r="E68" s="206"/>
      <c r="F68" s="206"/>
      <c r="G68" s="206"/>
      <c r="H68" s="206"/>
      <c r="I68" s="206"/>
      <c r="J68" s="206"/>
      <c r="K68" s="207"/>
      <c r="L68" s="207"/>
      <c r="M68" s="143"/>
      <c r="N68" s="245"/>
      <c r="O68" s="246"/>
      <c r="P68" s="245"/>
      <c r="Q68" s="245"/>
      <c r="R68" s="245"/>
      <c r="S68" s="143"/>
      <c r="T68" s="245"/>
    </row>
    <row r="69" spans="1:20" s="184" customFormat="1" x14ac:dyDescent="0.25">
      <c r="A69" s="206"/>
      <c r="B69" s="208"/>
      <c r="C69" s="206"/>
      <c r="D69" s="206"/>
      <c r="E69" s="206"/>
      <c r="F69" s="206"/>
      <c r="G69" s="206"/>
      <c r="H69" s="206"/>
      <c r="I69" s="206"/>
      <c r="J69" s="206"/>
      <c r="K69" s="207"/>
      <c r="L69" s="207"/>
      <c r="M69" s="143"/>
      <c r="N69" s="245"/>
      <c r="O69" s="246"/>
      <c r="P69" s="245"/>
      <c r="Q69" s="245"/>
      <c r="R69" s="245"/>
      <c r="S69" s="143"/>
      <c r="T69" s="245"/>
    </row>
    <row r="70" spans="1:20" s="184" customFormat="1" x14ac:dyDescent="0.25">
      <c r="A70" s="206"/>
      <c r="B70" s="208"/>
      <c r="C70" s="206"/>
      <c r="D70" s="206"/>
      <c r="E70" s="206"/>
      <c r="F70" s="206"/>
      <c r="G70" s="206"/>
      <c r="H70" s="206"/>
      <c r="I70" s="206"/>
      <c r="J70" s="206"/>
      <c r="K70" s="207"/>
      <c r="L70" s="207"/>
      <c r="M70" s="143"/>
      <c r="N70" s="245"/>
      <c r="O70" s="246"/>
      <c r="P70" s="245"/>
      <c r="Q70" s="245"/>
      <c r="R70" s="245"/>
      <c r="S70" s="143"/>
      <c r="T70" s="245"/>
    </row>
    <row r="71" spans="1:20" s="184" customFormat="1" x14ac:dyDescent="0.25">
      <c r="A71" s="206"/>
      <c r="B71" s="208"/>
      <c r="C71" s="206"/>
      <c r="D71" s="206"/>
      <c r="E71" s="206"/>
      <c r="F71" s="206"/>
      <c r="G71" s="206"/>
      <c r="H71" s="206"/>
      <c r="I71" s="206"/>
      <c r="J71" s="206"/>
      <c r="K71" s="207"/>
      <c r="L71" s="207"/>
      <c r="M71" s="143"/>
      <c r="N71" s="245"/>
      <c r="O71" s="246"/>
      <c r="P71" s="245"/>
      <c r="Q71" s="245"/>
      <c r="R71" s="245"/>
      <c r="S71" s="143"/>
      <c r="T71" s="245"/>
    </row>
    <row r="72" spans="1:20" s="184" customFormat="1" x14ac:dyDescent="0.25">
      <c r="A72" s="206"/>
      <c r="B72" s="208"/>
      <c r="C72" s="206"/>
      <c r="D72" s="206"/>
      <c r="E72" s="206"/>
      <c r="F72" s="206"/>
      <c r="G72" s="206"/>
      <c r="H72" s="206"/>
      <c r="I72" s="206"/>
      <c r="J72" s="206"/>
      <c r="K72" s="207"/>
      <c r="L72" s="207"/>
      <c r="M72" s="143"/>
      <c r="N72" s="245"/>
      <c r="O72" s="246"/>
      <c r="P72" s="245"/>
      <c r="Q72" s="245"/>
      <c r="R72" s="245"/>
      <c r="S72" s="143"/>
      <c r="T72" s="245"/>
    </row>
  </sheetData>
  <mergeCells count="27">
    <mergeCell ref="AE10:AE11"/>
    <mergeCell ref="X10:X11"/>
    <mergeCell ref="Y10:Y11"/>
    <mergeCell ref="Z10:Z11"/>
    <mergeCell ref="AA10:AA11"/>
    <mergeCell ref="AB10:AB11"/>
    <mergeCell ref="O10:O11"/>
    <mergeCell ref="S10:S11"/>
    <mergeCell ref="B18:M18"/>
    <mergeCell ref="AC10:AC11"/>
    <mergeCell ref="AD10:AD11"/>
    <mergeCell ref="B19:M19"/>
    <mergeCell ref="R10:R11"/>
    <mergeCell ref="C52:R52"/>
    <mergeCell ref="A1:S1"/>
    <mergeCell ref="A53:S53"/>
    <mergeCell ref="A10:A11"/>
    <mergeCell ref="B10:B11"/>
    <mergeCell ref="C10:C11"/>
    <mergeCell ref="D10:D11"/>
    <mergeCell ref="E10:E11"/>
    <mergeCell ref="F10:F11"/>
    <mergeCell ref="G10:K10"/>
    <mergeCell ref="L10:L11"/>
    <mergeCell ref="N10:N11"/>
    <mergeCell ref="M10:M11"/>
    <mergeCell ref="A2:S2"/>
  </mergeCells>
  <pageMargins left="0.5" right="0.36458333300000001" top="0.59055118110236204" bottom="0.43307086614173201" header="0.31496062992126" footer="0.31496062992126"/>
  <pageSetup paperSize="9" orientation="portrait" blackAndWhite="1" horizontalDpi="4294967295" verticalDpi="4294967295" r:id="rId1"/>
  <headerFooter>
    <oddHeader>&amp;C&amp;12&amp;P</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39"/>
  <sheetViews>
    <sheetView showZeros="0" zoomScale="85" zoomScaleNormal="85" zoomScalePageLayoutView="130" workbookViewId="0">
      <pane xSplit="3" ySplit="11" topLeftCell="O75" activePane="bottomRight" state="frozen"/>
      <selection activeCell="B25" sqref="B25"/>
      <selection pane="topRight" activeCell="B25" sqref="B25"/>
      <selection pane="bottomLeft" activeCell="B25" sqref="B25"/>
      <selection pane="bottomRight" activeCell="B25" sqref="B25"/>
    </sheetView>
  </sheetViews>
  <sheetFormatPr defaultColWidth="8.88671875" defaultRowHeight="18.75" x14ac:dyDescent="0.3"/>
  <cols>
    <col min="1" max="1" width="5.33203125" style="170" bestFit="1" customWidth="1"/>
    <col min="2" max="2" width="43" style="171" customWidth="1"/>
    <col min="3" max="3" width="10.109375" style="170" customWidth="1"/>
    <col min="4" max="4" width="3.88671875" style="170" hidden="1" customWidth="1"/>
    <col min="5" max="5" width="6.44140625" style="170" hidden="1" customWidth="1"/>
    <col min="6" max="6" width="8" style="170" hidden="1" customWidth="1"/>
    <col min="7" max="7" width="9.77734375" style="170" hidden="1" customWidth="1"/>
    <col min="8" max="10" width="9.109375" style="170" hidden="1" customWidth="1"/>
    <col min="11" max="11" width="9.109375" style="136" hidden="1" customWidth="1"/>
    <col min="12" max="12" width="9.5546875" style="136" hidden="1" customWidth="1"/>
    <col min="13" max="13" width="37.88671875" style="143" hidden="1" customWidth="1"/>
    <col min="14" max="14" width="9.109375" style="143" hidden="1" customWidth="1"/>
    <col min="15" max="15" width="9.109375" style="219" customWidth="1"/>
    <col min="16" max="17" width="9.109375" style="143" hidden="1" customWidth="1"/>
    <col min="18" max="18" width="7.44140625" style="143" customWidth="1"/>
    <col min="19" max="19" width="33.21875" style="143" hidden="1" customWidth="1"/>
    <col min="20" max="20" width="12.21875" style="143" customWidth="1"/>
    <col min="21" max="21" width="6.6640625" style="181" hidden="1" customWidth="1"/>
    <col min="22" max="22" width="7" style="181" hidden="1" customWidth="1"/>
    <col min="23" max="23" width="6.21875" style="181" hidden="1" customWidth="1"/>
    <col min="24" max="24" width="6.44140625" style="128" hidden="1" customWidth="1"/>
    <col min="25" max="25" width="8.88671875" style="128" hidden="1" customWidth="1"/>
    <col min="26" max="26" width="9.6640625" style="128" hidden="1" customWidth="1"/>
    <col min="27" max="29" width="9.77734375" style="128" hidden="1" customWidth="1"/>
    <col min="30" max="30" width="10.77734375" style="128" hidden="1" customWidth="1"/>
    <col min="31" max="33" width="9.77734375" style="128" hidden="1" customWidth="1"/>
    <col min="34" max="48" width="0" style="128" hidden="1" customWidth="1"/>
    <col min="49" max="16384" width="8.88671875" style="128"/>
  </cols>
  <sheetData>
    <row r="1" spans="1:33" ht="77.25" customHeight="1" x14ac:dyDescent="0.3">
      <c r="A1" s="374" t="s">
        <v>511</v>
      </c>
      <c r="B1" s="374"/>
      <c r="C1" s="374"/>
      <c r="D1" s="374"/>
      <c r="E1" s="374"/>
      <c r="F1" s="374"/>
      <c r="G1" s="374"/>
      <c r="H1" s="374"/>
      <c r="I1" s="374"/>
      <c r="J1" s="374"/>
      <c r="K1" s="374"/>
      <c r="L1" s="374"/>
      <c r="M1" s="374"/>
      <c r="N1" s="374"/>
      <c r="O1" s="374"/>
      <c r="P1" s="374"/>
      <c r="Q1" s="374"/>
      <c r="R1" s="374"/>
      <c r="S1" s="374"/>
      <c r="T1" s="193"/>
    </row>
    <row r="2" spans="1:33" ht="20.25" customHeight="1" x14ac:dyDescent="0.3">
      <c r="A2" s="367" t="s">
        <v>508</v>
      </c>
      <c r="B2" s="367"/>
      <c r="C2" s="367"/>
      <c r="D2" s="367"/>
      <c r="E2" s="367"/>
      <c r="F2" s="367"/>
      <c r="G2" s="367"/>
      <c r="H2" s="367"/>
      <c r="I2" s="367"/>
      <c r="J2" s="367"/>
      <c r="K2" s="367"/>
      <c r="L2" s="367"/>
      <c r="M2" s="367"/>
      <c r="N2" s="367"/>
      <c r="O2" s="367"/>
      <c r="P2" s="367"/>
      <c r="Q2" s="367"/>
      <c r="R2" s="367"/>
      <c r="S2" s="367"/>
      <c r="T2" s="194"/>
      <c r="U2" s="190"/>
      <c r="V2" s="190"/>
      <c r="W2" s="190"/>
      <c r="X2" s="190"/>
    </row>
    <row r="3" spans="1:33" ht="18" customHeight="1" x14ac:dyDescent="0.3">
      <c r="A3" s="142"/>
      <c r="B3" s="142"/>
      <c r="C3" s="142"/>
      <c r="D3" s="142"/>
      <c r="E3" s="142"/>
      <c r="F3" s="142"/>
      <c r="G3" s="195" t="s">
        <v>389</v>
      </c>
      <c r="H3" s="142"/>
      <c r="I3" s="142"/>
      <c r="J3" s="142"/>
      <c r="K3" s="132"/>
      <c r="L3" s="132"/>
    </row>
    <row r="4" spans="1:33" s="147" customFormat="1" ht="15.75" hidden="1" customHeight="1" x14ac:dyDescent="0.25">
      <c r="A4" s="144"/>
      <c r="B4" s="264" t="s">
        <v>309</v>
      </c>
      <c r="C4" s="264" t="s">
        <v>310</v>
      </c>
      <c r="D4" s="144"/>
      <c r="E4" s="144"/>
      <c r="F4" s="144"/>
      <c r="G4" s="144"/>
      <c r="H4" s="144"/>
      <c r="I4" s="144"/>
      <c r="J4" s="144"/>
      <c r="K4" s="133"/>
      <c r="L4" s="133"/>
      <c r="M4" s="146"/>
      <c r="N4" s="146"/>
      <c r="O4" s="220"/>
      <c r="P4" s="146"/>
      <c r="Q4" s="146"/>
      <c r="R4" s="146"/>
      <c r="S4" s="146"/>
      <c r="T4" s="146"/>
      <c r="U4" s="181"/>
      <c r="V4" s="181"/>
      <c r="W4" s="181"/>
    </row>
    <row r="5" spans="1:33" s="147" customFormat="1" ht="15.75" hidden="1" customHeight="1" x14ac:dyDescent="0.25">
      <c r="A5" s="144"/>
      <c r="B5" s="148" t="s">
        <v>321</v>
      </c>
      <c r="C5" s="134">
        <v>2000</v>
      </c>
      <c r="D5" s="144"/>
      <c r="E5" s="144"/>
      <c r="F5" s="144"/>
      <c r="G5" s="144"/>
      <c r="H5" s="144"/>
      <c r="I5" s="144"/>
      <c r="J5" s="144"/>
      <c r="K5" s="133"/>
      <c r="L5" s="133"/>
      <c r="M5" s="146"/>
      <c r="N5" s="146"/>
      <c r="O5" s="220"/>
      <c r="P5" s="146"/>
      <c r="Q5" s="146"/>
      <c r="R5" s="146"/>
      <c r="S5" s="146"/>
      <c r="T5" s="146"/>
      <c r="U5" s="181"/>
      <c r="V5" s="181"/>
      <c r="W5" s="181"/>
    </row>
    <row r="6" spans="1:33" s="147" customFormat="1" ht="15.75" hidden="1" customHeight="1" x14ac:dyDescent="0.25">
      <c r="A6" s="144"/>
      <c r="B6" s="148" t="s">
        <v>322</v>
      </c>
      <c r="C6" s="134">
        <v>1500</v>
      </c>
      <c r="D6" s="144"/>
      <c r="E6" s="144"/>
      <c r="F6" s="144"/>
      <c r="G6" s="144"/>
      <c r="H6" s="144"/>
      <c r="I6" s="144"/>
      <c r="J6" s="144"/>
      <c r="K6" s="133"/>
      <c r="L6" s="133"/>
      <c r="M6" s="146"/>
      <c r="N6" s="146"/>
      <c r="O6" s="220"/>
      <c r="P6" s="146"/>
      <c r="Q6" s="146"/>
      <c r="R6" s="146"/>
      <c r="S6" s="146"/>
      <c r="T6" s="146"/>
      <c r="U6" s="181"/>
      <c r="V6" s="181"/>
      <c r="W6" s="181"/>
    </row>
    <row r="7" spans="1:33" s="147" customFormat="1" ht="15.75" hidden="1" customHeight="1" x14ac:dyDescent="0.25">
      <c r="A7" s="144"/>
      <c r="B7" s="148" t="s">
        <v>307</v>
      </c>
      <c r="C7" s="134">
        <v>1000</v>
      </c>
      <c r="D7" s="144"/>
      <c r="E7" s="144"/>
      <c r="F7" s="144"/>
      <c r="G7" s="144"/>
      <c r="H7" s="144"/>
      <c r="I7" s="144"/>
      <c r="J7" s="144"/>
      <c r="K7" s="133"/>
      <c r="L7" s="133"/>
      <c r="M7" s="146"/>
      <c r="N7" s="146"/>
      <c r="O7" s="220"/>
      <c r="P7" s="146"/>
      <c r="Q7" s="146"/>
      <c r="R7" s="146"/>
      <c r="S7" s="146"/>
      <c r="T7" s="146"/>
      <c r="U7" s="181"/>
      <c r="V7" s="181"/>
      <c r="W7" s="181"/>
    </row>
    <row r="8" spans="1:33" s="147" customFormat="1" ht="15.75" hidden="1" customHeight="1" x14ac:dyDescent="0.25">
      <c r="A8" s="144"/>
      <c r="B8" s="148" t="s">
        <v>308</v>
      </c>
      <c r="C8" s="134">
        <v>750</v>
      </c>
      <c r="D8" s="144"/>
      <c r="E8" s="144"/>
      <c r="F8" s="144"/>
      <c r="G8" s="144"/>
      <c r="H8" s="144"/>
      <c r="I8" s="144"/>
      <c r="J8" s="144"/>
      <c r="K8" s="133"/>
      <c r="L8" s="133"/>
      <c r="M8" s="146"/>
      <c r="N8" s="146"/>
      <c r="O8" s="220"/>
      <c r="P8" s="146"/>
      <c r="Q8" s="146"/>
      <c r="R8" s="146"/>
      <c r="S8" s="146"/>
      <c r="T8" s="146"/>
      <c r="U8" s="181"/>
      <c r="V8" s="181"/>
      <c r="W8" s="181"/>
    </row>
    <row r="9" spans="1:33" ht="19.5" customHeight="1" x14ac:dyDescent="0.3">
      <c r="A9" s="142"/>
      <c r="B9" s="142"/>
      <c r="C9" s="142"/>
      <c r="D9" s="142"/>
      <c r="E9" s="142"/>
      <c r="F9" s="142"/>
      <c r="G9" s="142"/>
      <c r="H9" s="142"/>
      <c r="I9" s="142"/>
      <c r="J9" s="142"/>
      <c r="K9" s="132"/>
      <c r="L9" s="221"/>
      <c r="M9" s="146" t="s">
        <v>268</v>
      </c>
      <c r="N9" s="146"/>
      <c r="O9" s="220"/>
      <c r="P9" s="146"/>
      <c r="Q9" s="146"/>
      <c r="R9" s="222" t="s">
        <v>268</v>
      </c>
      <c r="T9" s="146"/>
    </row>
    <row r="10" spans="1:33" s="151" customFormat="1" ht="15.75" x14ac:dyDescent="0.25">
      <c r="A10" s="346" t="s">
        <v>0</v>
      </c>
      <c r="B10" s="346" t="s">
        <v>1</v>
      </c>
      <c r="C10" s="346" t="s">
        <v>2</v>
      </c>
      <c r="D10" s="349" t="s">
        <v>338</v>
      </c>
      <c r="E10" s="349" t="s">
        <v>399</v>
      </c>
      <c r="F10" s="349" t="s">
        <v>388</v>
      </c>
      <c r="G10" s="345" t="s">
        <v>396</v>
      </c>
      <c r="H10" s="345"/>
      <c r="I10" s="345"/>
      <c r="J10" s="345"/>
      <c r="K10" s="345"/>
      <c r="L10" s="345" t="s">
        <v>434</v>
      </c>
      <c r="M10" s="350" t="s">
        <v>460</v>
      </c>
      <c r="N10" s="346" t="s">
        <v>433</v>
      </c>
      <c r="O10" s="351" t="s">
        <v>470</v>
      </c>
      <c r="P10" s="265"/>
      <c r="Q10" s="351" t="s">
        <v>3</v>
      </c>
      <c r="R10" s="351" t="s">
        <v>3</v>
      </c>
      <c r="S10" s="345" t="s">
        <v>469</v>
      </c>
      <c r="U10" s="182"/>
      <c r="V10" s="182"/>
      <c r="W10" s="182"/>
      <c r="Z10" s="353" t="s">
        <v>443</v>
      </c>
      <c r="AA10" s="353" t="s">
        <v>446</v>
      </c>
      <c r="AB10" s="353" t="s">
        <v>437</v>
      </c>
      <c r="AC10" s="353" t="s">
        <v>438</v>
      </c>
      <c r="AD10" s="353" t="s">
        <v>439</v>
      </c>
      <c r="AE10" s="353" t="s">
        <v>440</v>
      </c>
      <c r="AF10" s="353" t="s">
        <v>441</v>
      </c>
      <c r="AG10" s="353" t="s">
        <v>442</v>
      </c>
    </row>
    <row r="11" spans="1:33" s="151" customFormat="1" ht="13.5" customHeight="1" x14ac:dyDescent="0.25">
      <c r="A11" s="346"/>
      <c r="B11" s="346"/>
      <c r="C11" s="346"/>
      <c r="D11" s="349"/>
      <c r="E11" s="349"/>
      <c r="F11" s="349"/>
      <c r="G11" s="262" t="s">
        <v>421</v>
      </c>
      <c r="H11" s="262" t="s">
        <v>422</v>
      </c>
      <c r="I11" s="262" t="s">
        <v>423</v>
      </c>
      <c r="J11" s="262" t="s">
        <v>424</v>
      </c>
      <c r="K11" s="262" t="s">
        <v>425</v>
      </c>
      <c r="L11" s="345"/>
      <c r="M11" s="350"/>
      <c r="N11" s="346"/>
      <c r="O11" s="352"/>
      <c r="P11" s="266"/>
      <c r="Q11" s="352"/>
      <c r="R11" s="352"/>
      <c r="S11" s="345"/>
      <c r="U11" s="182"/>
      <c r="V11" s="182"/>
      <c r="W11" s="182"/>
      <c r="Z11" s="353"/>
      <c r="AA11" s="353"/>
      <c r="AB11" s="353"/>
      <c r="AC11" s="353"/>
      <c r="AD11" s="353"/>
      <c r="AE11" s="353"/>
      <c r="AF11" s="353"/>
      <c r="AG11" s="353"/>
    </row>
    <row r="12" spans="1:33" x14ac:dyDescent="0.3">
      <c r="A12" s="259">
        <v>1</v>
      </c>
      <c r="B12" s="153" t="s">
        <v>184</v>
      </c>
      <c r="C12" s="259"/>
      <c r="D12" s="259"/>
      <c r="E12" s="259"/>
      <c r="F12" s="259"/>
      <c r="G12" s="259"/>
      <c r="H12" s="259"/>
      <c r="I12" s="259"/>
      <c r="J12" s="259"/>
      <c r="K12" s="117"/>
      <c r="L12" s="117"/>
      <c r="M12" s="196"/>
      <c r="N12" s="223"/>
      <c r="O12" s="126"/>
      <c r="P12" s="223"/>
      <c r="Q12" s="223"/>
      <c r="R12" s="223"/>
      <c r="S12" s="223"/>
      <c r="T12" s="224"/>
    </row>
    <row r="13" spans="1:33" x14ac:dyDescent="0.3">
      <c r="A13" s="122" t="s">
        <v>5</v>
      </c>
      <c r="B13" s="123" t="s">
        <v>178</v>
      </c>
      <c r="C13" s="62"/>
      <c r="D13" s="62"/>
      <c r="E13" s="62"/>
      <c r="F13" s="62"/>
      <c r="G13" s="62"/>
      <c r="H13" s="62"/>
      <c r="I13" s="62"/>
      <c r="J13" s="62"/>
      <c r="K13" s="62"/>
      <c r="L13" s="62"/>
      <c r="M13" s="123"/>
      <c r="N13" s="123"/>
      <c r="O13" s="225"/>
      <c r="P13" s="123"/>
      <c r="Q13" s="123"/>
      <c r="R13" s="123"/>
      <c r="S13" s="123"/>
      <c r="T13" s="226"/>
    </row>
    <row r="14" spans="1:33" x14ac:dyDescent="0.3">
      <c r="A14" s="126" t="s">
        <v>258</v>
      </c>
      <c r="B14" s="129" t="s">
        <v>316</v>
      </c>
      <c r="C14" s="126" t="s">
        <v>140</v>
      </c>
      <c r="D14" s="126">
        <v>350</v>
      </c>
      <c r="E14" s="126">
        <v>320</v>
      </c>
      <c r="F14" s="191">
        <f>C5</f>
        <v>2000</v>
      </c>
      <c r="G14" s="191">
        <f>ROUND($F14*0.3,3)</f>
        <v>600</v>
      </c>
      <c r="H14" s="191">
        <f>ROUND($F14*0.4,3)</f>
        <v>800</v>
      </c>
      <c r="I14" s="191">
        <f>ROUND($F14*0.6,3)</f>
        <v>1200</v>
      </c>
      <c r="J14" s="191">
        <f>ROUND($F14*0.8,3)</f>
        <v>1600</v>
      </c>
      <c r="K14" s="191">
        <f>ROUND($F14*1,3)</f>
        <v>2000</v>
      </c>
      <c r="L14" s="191">
        <f>G14</f>
        <v>600</v>
      </c>
      <c r="M14" s="179" t="s">
        <v>430</v>
      </c>
      <c r="N14" s="227">
        <f>L14</f>
        <v>600</v>
      </c>
      <c r="O14" s="191">
        <v>600</v>
      </c>
      <c r="P14" s="228">
        <f>O14/F14*100</f>
        <v>30</v>
      </c>
      <c r="Q14" s="228"/>
      <c r="R14" s="228"/>
      <c r="S14" s="179" t="s">
        <v>430</v>
      </c>
      <c r="T14" s="229"/>
      <c r="U14" s="185">
        <f t="shared" ref="U14:U19" si="0">(K14/F14)*100</f>
        <v>100</v>
      </c>
      <c r="V14" s="185">
        <f t="shared" ref="V14:V19" si="1">((K14-E14)/E14)*100</f>
        <v>525</v>
      </c>
      <c r="W14" s="181">
        <f t="shared" ref="W14:W19" si="2">E14*2.5</f>
        <v>800</v>
      </c>
      <c r="X14" s="189"/>
      <c r="Y14" s="189"/>
      <c r="Z14" s="128">
        <v>400</v>
      </c>
      <c r="AA14" s="128">
        <v>360</v>
      </c>
      <c r="AB14" s="128">
        <v>800</v>
      </c>
      <c r="AC14" s="128">
        <v>750</v>
      </c>
    </row>
    <row r="15" spans="1:33" x14ac:dyDescent="0.3">
      <c r="A15" s="177" t="s">
        <v>259</v>
      </c>
      <c r="B15" s="129" t="s">
        <v>342</v>
      </c>
      <c r="C15" s="126" t="s">
        <v>140</v>
      </c>
      <c r="D15" s="126">
        <v>280</v>
      </c>
      <c r="E15" s="126">
        <v>250</v>
      </c>
      <c r="F15" s="191">
        <f t="shared" ref="F15:F17" si="3">C6</f>
        <v>1500</v>
      </c>
      <c r="G15" s="191">
        <f t="shared" ref="G15:G19" si="4">ROUND($F15*0.3,3)</f>
        <v>450</v>
      </c>
      <c r="H15" s="191">
        <f t="shared" ref="H15:H59" si="5">ROUND($F15*0.4,3)</f>
        <v>600</v>
      </c>
      <c r="I15" s="191">
        <f t="shared" ref="I15:I59" si="6">ROUND($F15*0.6,3)</f>
        <v>900</v>
      </c>
      <c r="J15" s="191">
        <f t="shared" ref="J15:J59" si="7">ROUND($F15*0.8,3)</f>
        <v>1200</v>
      </c>
      <c r="K15" s="191">
        <f t="shared" ref="K15:K59" si="8">ROUND($F15*1,3)</f>
        <v>1500</v>
      </c>
      <c r="L15" s="191">
        <f t="shared" ref="L15:L26" si="9">G15</f>
        <v>450</v>
      </c>
      <c r="M15" s="179" t="s">
        <v>426</v>
      </c>
      <c r="N15" s="227">
        <f t="shared" ref="N15:N18" si="10">L15</f>
        <v>450</v>
      </c>
      <c r="O15" s="191">
        <v>500</v>
      </c>
      <c r="P15" s="228">
        <f t="shared" ref="P15:P59" si="11">O15/F15*100</f>
        <v>33.333333333333329</v>
      </c>
      <c r="Q15" s="228"/>
      <c r="R15" s="228"/>
      <c r="S15" s="179" t="s">
        <v>450</v>
      </c>
      <c r="T15" s="229"/>
      <c r="U15" s="185">
        <f t="shared" si="0"/>
        <v>100</v>
      </c>
      <c r="V15" s="185">
        <f t="shared" si="1"/>
        <v>500</v>
      </c>
      <c r="W15" s="181">
        <f t="shared" si="2"/>
        <v>625</v>
      </c>
      <c r="Z15" s="128">
        <v>350</v>
      </c>
      <c r="AA15" s="128">
        <v>330</v>
      </c>
      <c r="AB15" s="128">
        <v>700</v>
      </c>
      <c r="AC15" s="128">
        <v>600</v>
      </c>
    </row>
    <row r="16" spans="1:33" x14ac:dyDescent="0.3">
      <c r="A16" s="126" t="s">
        <v>260</v>
      </c>
      <c r="B16" s="129" t="s">
        <v>233</v>
      </c>
      <c r="C16" s="126" t="s">
        <v>140</v>
      </c>
      <c r="D16" s="126">
        <v>230</v>
      </c>
      <c r="E16" s="126">
        <v>230</v>
      </c>
      <c r="F16" s="191">
        <f t="shared" si="3"/>
        <v>1000</v>
      </c>
      <c r="G16" s="191">
        <f t="shared" si="4"/>
        <v>300</v>
      </c>
      <c r="H16" s="191">
        <f t="shared" si="5"/>
        <v>400</v>
      </c>
      <c r="I16" s="191">
        <f t="shared" si="6"/>
        <v>600</v>
      </c>
      <c r="J16" s="191">
        <f t="shared" si="7"/>
        <v>800</v>
      </c>
      <c r="K16" s="191">
        <f t="shared" si="8"/>
        <v>1000</v>
      </c>
      <c r="L16" s="191">
        <f t="shared" si="9"/>
        <v>300</v>
      </c>
      <c r="M16" s="179" t="s">
        <v>427</v>
      </c>
      <c r="N16" s="227">
        <f t="shared" si="10"/>
        <v>300</v>
      </c>
      <c r="O16" s="191">
        <v>420</v>
      </c>
      <c r="P16" s="228">
        <f t="shared" si="11"/>
        <v>42</v>
      </c>
      <c r="Q16" s="228"/>
      <c r="R16" s="228"/>
      <c r="S16" s="179" t="s">
        <v>449</v>
      </c>
      <c r="T16" s="229"/>
      <c r="U16" s="185">
        <f t="shared" si="0"/>
        <v>100</v>
      </c>
      <c r="V16" s="185">
        <f t="shared" si="1"/>
        <v>334.78260869565219</v>
      </c>
      <c r="W16" s="181">
        <f t="shared" si="2"/>
        <v>575</v>
      </c>
      <c r="Z16" s="128">
        <v>300</v>
      </c>
      <c r="AA16" s="128">
        <v>310</v>
      </c>
      <c r="AB16" s="128">
        <v>600</v>
      </c>
      <c r="AC16" s="128">
        <v>525</v>
      </c>
    </row>
    <row r="17" spans="1:29" x14ac:dyDescent="0.3">
      <c r="A17" s="126" t="s">
        <v>261</v>
      </c>
      <c r="B17" s="129" t="s">
        <v>366</v>
      </c>
      <c r="C17" s="126" t="s">
        <v>140</v>
      </c>
      <c r="D17" s="126">
        <v>210</v>
      </c>
      <c r="E17" s="126">
        <v>180</v>
      </c>
      <c r="F17" s="191">
        <f t="shared" si="3"/>
        <v>750</v>
      </c>
      <c r="G17" s="191">
        <f t="shared" si="4"/>
        <v>225</v>
      </c>
      <c r="H17" s="191">
        <f t="shared" si="5"/>
        <v>300</v>
      </c>
      <c r="I17" s="191">
        <f t="shared" si="6"/>
        <v>450</v>
      </c>
      <c r="J17" s="191">
        <f t="shared" si="7"/>
        <v>600</v>
      </c>
      <c r="K17" s="191">
        <f t="shared" si="8"/>
        <v>750</v>
      </c>
      <c r="L17" s="191">
        <f t="shared" si="9"/>
        <v>225</v>
      </c>
      <c r="M17" s="179" t="s">
        <v>462</v>
      </c>
      <c r="N17" s="227">
        <f t="shared" si="10"/>
        <v>225</v>
      </c>
      <c r="O17" s="191">
        <v>350</v>
      </c>
      <c r="P17" s="228">
        <f t="shared" si="11"/>
        <v>46.666666666666664</v>
      </c>
      <c r="Q17" s="228"/>
      <c r="R17" s="228"/>
      <c r="S17" s="179" t="s">
        <v>448</v>
      </c>
      <c r="T17" s="229"/>
      <c r="U17" s="185">
        <f t="shared" si="0"/>
        <v>100</v>
      </c>
      <c r="V17" s="185">
        <f t="shared" si="1"/>
        <v>316.66666666666663</v>
      </c>
      <c r="W17" s="181">
        <f t="shared" si="2"/>
        <v>450</v>
      </c>
      <c r="Z17" s="128">
        <v>300</v>
      </c>
      <c r="AA17" s="128">
        <v>300</v>
      </c>
      <c r="AB17" s="128">
        <v>600</v>
      </c>
      <c r="AC17" s="128">
        <v>525</v>
      </c>
    </row>
    <row r="18" spans="1:29" x14ac:dyDescent="0.3">
      <c r="A18" s="126" t="s">
        <v>262</v>
      </c>
      <c r="B18" s="129" t="s">
        <v>367</v>
      </c>
      <c r="C18" s="126" t="s">
        <v>140</v>
      </c>
      <c r="D18" s="126">
        <v>115</v>
      </c>
      <c r="E18" s="126">
        <v>110</v>
      </c>
      <c r="F18" s="191">
        <f>C8</f>
        <v>750</v>
      </c>
      <c r="G18" s="191">
        <f t="shared" si="4"/>
        <v>225</v>
      </c>
      <c r="H18" s="191">
        <f t="shared" si="5"/>
        <v>300</v>
      </c>
      <c r="I18" s="191">
        <f t="shared" si="6"/>
        <v>450</v>
      </c>
      <c r="J18" s="191">
        <f t="shared" si="7"/>
        <v>600</v>
      </c>
      <c r="K18" s="191">
        <f t="shared" si="8"/>
        <v>750</v>
      </c>
      <c r="L18" s="191">
        <f t="shared" si="9"/>
        <v>225</v>
      </c>
      <c r="M18" s="179" t="s">
        <v>485</v>
      </c>
      <c r="N18" s="227">
        <f t="shared" si="10"/>
        <v>225</v>
      </c>
      <c r="O18" s="191">
        <v>250</v>
      </c>
      <c r="P18" s="228">
        <f t="shared" si="11"/>
        <v>33.333333333333329</v>
      </c>
      <c r="Q18" s="228"/>
      <c r="R18" s="228"/>
      <c r="S18" s="179" t="s">
        <v>447</v>
      </c>
      <c r="T18" s="229"/>
      <c r="U18" s="185">
        <f t="shared" si="0"/>
        <v>100</v>
      </c>
      <c r="V18" s="185">
        <f t="shared" si="1"/>
        <v>581.81818181818187</v>
      </c>
      <c r="W18" s="181">
        <f t="shared" si="2"/>
        <v>275</v>
      </c>
      <c r="Z18" s="128">
        <v>200</v>
      </c>
      <c r="AA18" s="128">
        <v>300</v>
      </c>
      <c r="AB18" s="128">
        <v>300</v>
      </c>
      <c r="AC18" s="128">
        <v>525</v>
      </c>
    </row>
    <row r="19" spans="1:29" x14ac:dyDescent="0.3">
      <c r="A19" s="126" t="s">
        <v>370</v>
      </c>
      <c r="B19" s="129" t="s">
        <v>343</v>
      </c>
      <c r="C19" s="126" t="s">
        <v>140</v>
      </c>
      <c r="D19" s="126"/>
      <c r="E19" s="126">
        <v>80</v>
      </c>
      <c r="F19" s="191">
        <f>C8</f>
        <v>750</v>
      </c>
      <c r="G19" s="191">
        <f t="shared" si="4"/>
        <v>225</v>
      </c>
      <c r="H19" s="191">
        <f t="shared" si="5"/>
        <v>300</v>
      </c>
      <c r="I19" s="191">
        <f t="shared" si="6"/>
        <v>450</v>
      </c>
      <c r="J19" s="191">
        <f t="shared" si="7"/>
        <v>600</v>
      </c>
      <c r="K19" s="191">
        <f t="shared" si="8"/>
        <v>750</v>
      </c>
      <c r="L19" s="191">
        <f t="shared" si="9"/>
        <v>225</v>
      </c>
      <c r="M19" s="179" t="s">
        <v>428</v>
      </c>
      <c r="N19" s="230">
        <v>180</v>
      </c>
      <c r="O19" s="191">
        <v>180</v>
      </c>
      <c r="P19" s="228">
        <f t="shared" si="11"/>
        <v>24</v>
      </c>
      <c r="Q19" s="228"/>
      <c r="R19" s="228"/>
      <c r="S19" s="179" t="s">
        <v>471</v>
      </c>
      <c r="T19" s="231"/>
      <c r="U19" s="185">
        <f t="shared" si="0"/>
        <v>100</v>
      </c>
      <c r="V19" s="185">
        <f t="shared" si="1"/>
        <v>837.5</v>
      </c>
      <c r="W19" s="181">
        <f t="shared" si="2"/>
        <v>200</v>
      </c>
      <c r="Z19" s="128">
        <v>200</v>
      </c>
      <c r="AA19" s="128">
        <v>200</v>
      </c>
      <c r="AC19" s="128">
        <v>300</v>
      </c>
    </row>
    <row r="20" spans="1:29" x14ac:dyDescent="0.3">
      <c r="A20" s="122" t="s">
        <v>6</v>
      </c>
      <c r="B20" s="123" t="s">
        <v>179</v>
      </c>
      <c r="C20" s="123"/>
      <c r="D20" s="123"/>
      <c r="E20" s="123"/>
      <c r="F20" s="123"/>
      <c r="G20" s="123"/>
      <c r="H20" s="123"/>
      <c r="I20" s="123"/>
      <c r="J20" s="123"/>
      <c r="K20" s="123"/>
      <c r="L20" s="123"/>
      <c r="M20" s="123"/>
      <c r="N20" s="261"/>
      <c r="O20" s="225"/>
      <c r="P20" s="261"/>
      <c r="Q20" s="261"/>
      <c r="R20" s="261"/>
      <c r="S20" s="261"/>
      <c r="T20" s="232"/>
      <c r="U20" s="185"/>
      <c r="V20" s="185"/>
    </row>
    <row r="21" spans="1:29" x14ac:dyDescent="0.3">
      <c r="A21" s="126" t="s">
        <v>258</v>
      </c>
      <c r="B21" s="157" t="s">
        <v>316</v>
      </c>
      <c r="C21" s="126" t="s">
        <v>140</v>
      </c>
      <c r="D21" s="126">
        <v>300</v>
      </c>
      <c r="E21" s="126">
        <v>270</v>
      </c>
      <c r="F21" s="191">
        <f>C5</f>
        <v>2000</v>
      </c>
      <c r="G21" s="191">
        <f>ROUND($F21*0.3,3)</f>
        <v>600</v>
      </c>
      <c r="H21" s="191">
        <f t="shared" si="5"/>
        <v>800</v>
      </c>
      <c r="I21" s="191">
        <f t="shared" si="6"/>
        <v>1200</v>
      </c>
      <c r="J21" s="191">
        <f t="shared" si="7"/>
        <v>1600</v>
      </c>
      <c r="K21" s="191">
        <f t="shared" si="8"/>
        <v>2000</v>
      </c>
      <c r="L21" s="191">
        <f t="shared" si="9"/>
        <v>600</v>
      </c>
      <c r="M21" s="179" t="s">
        <v>430</v>
      </c>
      <c r="N21" s="227">
        <f>L21</f>
        <v>600</v>
      </c>
      <c r="O21" s="191">
        <v>600</v>
      </c>
      <c r="P21" s="228">
        <f t="shared" si="11"/>
        <v>30</v>
      </c>
      <c r="Q21" s="228"/>
      <c r="R21" s="228"/>
      <c r="S21" s="179" t="s">
        <v>430</v>
      </c>
      <c r="T21" s="229"/>
      <c r="U21" s="185">
        <f t="shared" ref="U21:U26" si="12">(K21/F21)*100</f>
        <v>100</v>
      </c>
      <c r="V21" s="185">
        <f t="shared" ref="V21:V26" si="13">((K21-E21)/E21)*100</f>
        <v>640.74074074074076</v>
      </c>
      <c r="W21" s="181">
        <f t="shared" ref="W21:W26" si="14">E21*2.5</f>
        <v>675</v>
      </c>
      <c r="Z21" s="128">
        <v>400</v>
      </c>
      <c r="AA21" s="128">
        <v>360</v>
      </c>
      <c r="AB21" s="128">
        <v>800</v>
      </c>
      <c r="AC21" s="128">
        <v>525</v>
      </c>
    </row>
    <row r="22" spans="1:29" x14ac:dyDescent="0.3">
      <c r="A22" s="126" t="s">
        <v>259</v>
      </c>
      <c r="B22" s="157" t="s">
        <v>344</v>
      </c>
      <c r="C22" s="126" t="s">
        <v>140</v>
      </c>
      <c r="D22" s="126">
        <v>260</v>
      </c>
      <c r="E22" s="126">
        <v>230</v>
      </c>
      <c r="F22" s="191">
        <f t="shared" ref="F22:F23" si="15">C6</f>
        <v>1500</v>
      </c>
      <c r="G22" s="191">
        <f t="shared" ref="G22:G26" si="16">ROUND($F22*0.3,3)</f>
        <v>450</v>
      </c>
      <c r="H22" s="191">
        <f t="shared" si="5"/>
        <v>600</v>
      </c>
      <c r="I22" s="191">
        <f t="shared" si="6"/>
        <v>900</v>
      </c>
      <c r="J22" s="191">
        <f t="shared" si="7"/>
        <v>1200</v>
      </c>
      <c r="K22" s="191">
        <f t="shared" si="8"/>
        <v>1500</v>
      </c>
      <c r="L22" s="191">
        <f t="shared" si="9"/>
        <v>450</v>
      </c>
      <c r="M22" s="179" t="s">
        <v>426</v>
      </c>
      <c r="N22" s="227">
        <f t="shared" ref="N22:N25" si="17">L22</f>
        <v>450</v>
      </c>
      <c r="O22" s="191">
        <v>500</v>
      </c>
      <c r="P22" s="228">
        <f t="shared" si="11"/>
        <v>33.333333333333329</v>
      </c>
      <c r="Q22" s="228"/>
      <c r="R22" s="228"/>
      <c r="S22" s="179" t="s">
        <v>450</v>
      </c>
      <c r="T22" s="229"/>
      <c r="U22" s="185">
        <f t="shared" si="12"/>
        <v>100</v>
      </c>
      <c r="V22" s="185">
        <f t="shared" si="13"/>
        <v>552.17391304347825</v>
      </c>
      <c r="W22" s="181">
        <f t="shared" si="14"/>
        <v>575</v>
      </c>
      <c r="Z22" s="128">
        <v>350</v>
      </c>
      <c r="AA22" s="128">
        <v>330</v>
      </c>
      <c r="AB22" s="128">
        <v>700</v>
      </c>
      <c r="AC22" s="128">
        <v>420</v>
      </c>
    </row>
    <row r="23" spans="1:29" x14ac:dyDescent="0.3">
      <c r="A23" s="126" t="s">
        <v>260</v>
      </c>
      <c r="B23" s="129" t="s">
        <v>233</v>
      </c>
      <c r="C23" s="126" t="s">
        <v>140</v>
      </c>
      <c r="D23" s="126">
        <v>210</v>
      </c>
      <c r="E23" s="126">
        <v>200</v>
      </c>
      <c r="F23" s="191">
        <f t="shared" si="15"/>
        <v>1000</v>
      </c>
      <c r="G23" s="191">
        <f t="shared" si="16"/>
        <v>300</v>
      </c>
      <c r="H23" s="191">
        <f t="shared" si="5"/>
        <v>400</v>
      </c>
      <c r="I23" s="191">
        <f t="shared" si="6"/>
        <v>600</v>
      </c>
      <c r="J23" s="191">
        <f t="shared" si="7"/>
        <v>800</v>
      </c>
      <c r="K23" s="191">
        <f t="shared" si="8"/>
        <v>1000</v>
      </c>
      <c r="L23" s="191">
        <f t="shared" si="9"/>
        <v>300</v>
      </c>
      <c r="M23" s="179" t="s">
        <v>427</v>
      </c>
      <c r="N23" s="227">
        <f t="shared" si="17"/>
        <v>300</v>
      </c>
      <c r="O23" s="191">
        <v>420</v>
      </c>
      <c r="P23" s="228">
        <f t="shared" si="11"/>
        <v>42</v>
      </c>
      <c r="Q23" s="228"/>
      <c r="R23" s="228"/>
      <c r="S23" s="179" t="s">
        <v>449</v>
      </c>
      <c r="T23" s="229"/>
      <c r="U23" s="185">
        <f t="shared" si="12"/>
        <v>100</v>
      </c>
      <c r="V23" s="185">
        <f t="shared" si="13"/>
        <v>400</v>
      </c>
      <c r="W23" s="181">
        <f t="shared" si="14"/>
        <v>500</v>
      </c>
      <c r="Z23" s="128">
        <v>300</v>
      </c>
      <c r="AA23" s="128">
        <v>310</v>
      </c>
      <c r="AB23" s="128">
        <v>600</v>
      </c>
      <c r="AC23" s="128">
        <v>370</v>
      </c>
    </row>
    <row r="24" spans="1:29" x14ac:dyDescent="0.3">
      <c r="A24" s="126" t="s">
        <v>261</v>
      </c>
      <c r="B24" s="129" t="s">
        <v>345</v>
      </c>
      <c r="C24" s="126" t="s">
        <v>140</v>
      </c>
      <c r="D24" s="126">
        <v>210</v>
      </c>
      <c r="E24" s="126">
        <v>180</v>
      </c>
      <c r="F24" s="191">
        <f>C8</f>
        <v>750</v>
      </c>
      <c r="G24" s="191">
        <f t="shared" si="16"/>
        <v>225</v>
      </c>
      <c r="H24" s="191">
        <f t="shared" si="5"/>
        <v>300</v>
      </c>
      <c r="I24" s="191">
        <f t="shared" si="6"/>
        <v>450</v>
      </c>
      <c r="J24" s="191">
        <f t="shared" si="7"/>
        <v>600</v>
      </c>
      <c r="K24" s="191">
        <f t="shared" si="8"/>
        <v>750</v>
      </c>
      <c r="L24" s="191">
        <f t="shared" si="9"/>
        <v>225</v>
      </c>
      <c r="M24" s="179" t="s">
        <v>462</v>
      </c>
      <c r="N24" s="227">
        <f t="shared" si="17"/>
        <v>225</v>
      </c>
      <c r="O24" s="191">
        <v>350</v>
      </c>
      <c r="P24" s="228">
        <f t="shared" si="11"/>
        <v>46.666666666666664</v>
      </c>
      <c r="Q24" s="228"/>
      <c r="R24" s="228"/>
      <c r="S24" s="179" t="s">
        <v>448</v>
      </c>
      <c r="T24" s="229"/>
      <c r="U24" s="185">
        <f t="shared" si="12"/>
        <v>100</v>
      </c>
      <c r="V24" s="185">
        <f t="shared" si="13"/>
        <v>316.66666666666663</v>
      </c>
      <c r="W24" s="181">
        <f t="shared" si="14"/>
        <v>450</v>
      </c>
      <c r="Z24" s="128">
        <v>300</v>
      </c>
      <c r="AA24" s="128">
        <v>300</v>
      </c>
      <c r="AB24" s="128">
        <v>450</v>
      </c>
      <c r="AC24" s="128">
        <v>370</v>
      </c>
    </row>
    <row r="25" spans="1:29" x14ac:dyDescent="0.3">
      <c r="A25" s="126" t="s">
        <v>262</v>
      </c>
      <c r="B25" s="129" t="s">
        <v>346</v>
      </c>
      <c r="C25" s="126" t="s">
        <v>140</v>
      </c>
      <c r="D25" s="126">
        <v>115</v>
      </c>
      <c r="E25" s="126">
        <v>110</v>
      </c>
      <c r="F25" s="191">
        <f>C8</f>
        <v>750</v>
      </c>
      <c r="G25" s="191">
        <f t="shared" si="16"/>
        <v>225</v>
      </c>
      <c r="H25" s="191">
        <f t="shared" si="5"/>
        <v>300</v>
      </c>
      <c r="I25" s="191">
        <f t="shared" si="6"/>
        <v>450</v>
      </c>
      <c r="J25" s="191">
        <f t="shared" si="7"/>
        <v>600</v>
      </c>
      <c r="K25" s="191">
        <f t="shared" si="8"/>
        <v>750</v>
      </c>
      <c r="L25" s="191">
        <f t="shared" si="9"/>
        <v>225</v>
      </c>
      <c r="M25" s="179" t="s">
        <v>485</v>
      </c>
      <c r="N25" s="227">
        <f t="shared" si="17"/>
        <v>225</v>
      </c>
      <c r="O25" s="191">
        <v>250</v>
      </c>
      <c r="P25" s="228">
        <f t="shared" si="11"/>
        <v>33.333333333333329</v>
      </c>
      <c r="Q25" s="228"/>
      <c r="R25" s="228"/>
      <c r="S25" s="179" t="s">
        <v>447</v>
      </c>
      <c r="T25" s="229"/>
      <c r="U25" s="185">
        <f t="shared" si="12"/>
        <v>100</v>
      </c>
      <c r="V25" s="185">
        <f t="shared" si="13"/>
        <v>581.81818181818187</v>
      </c>
      <c r="W25" s="181">
        <f t="shared" si="14"/>
        <v>275</v>
      </c>
      <c r="Z25" s="128">
        <v>200</v>
      </c>
      <c r="AA25" s="128">
        <v>300</v>
      </c>
      <c r="AB25" s="128">
        <v>300</v>
      </c>
    </row>
    <row r="26" spans="1:29" x14ac:dyDescent="0.3">
      <c r="A26" s="126" t="s">
        <v>370</v>
      </c>
      <c r="B26" s="129" t="s">
        <v>343</v>
      </c>
      <c r="C26" s="126" t="s">
        <v>140</v>
      </c>
      <c r="D26" s="126"/>
      <c r="E26" s="126">
        <v>80</v>
      </c>
      <c r="F26" s="191">
        <f>C8</f>
        <v>750</v>
      </c>
      <c r="G26" s="191">
        <f t="shared" si="16"/>
        <v>225</v>
      </c>
      <c r="H26" s="191">
        <f t="shared" si="5"/>
        <v>300</v>
      </c>
      <c r="I26" s="191">
        <f t="shared" si="6"/>
        <v>450</v>
      </c>
      <c r="J26" s="191">
        <f t="shared" si="7"/>
        <v>600</v>
      </c>
      <c r="K26" s="191">
        <f t="shared" si="8"/>
        <v>750</v>
      </c>
      <c r="L26" s="191">
        <f t="shared" si="9"/>
        <v>225</v>
      </c>
      <c r="M26" s="179" t="s">
        <v>428</v>
      </c>
      <c r="N26" s="230">
        <v>180</v>
      </c>
      <c r="O26" s="191">
        <v>180</v>
      </c>
      <c r="P26" s="228">
        <f t="shared" si="11"/>
        <v>24</v>
      </c>
      <c r="Q26" s="228"/>
      <c r="R26" s="228"/>
      <c r="S26" s="179" t="s">
        <v>447</v>
      </c>
      <c r="T26" s="231"/>
      <c r="U26" s="185">
        <f t="shared" si="12"/>
        <v>100</v>
      </c>
      <c r="V26" s="185">
        <f t="shared" si="13"/>
        <v>837.5</v>
      </c>
      <c r="W26" s="181">
        <f t="shared" si="14"/>
        <v>200</v>
      </c>
      <c r="Z26" s="128">
        <v>200</v>
      </c>
      <c r="AA26" s="128">
        <v>200</v>
      </c>
      <c r="AB26" s="128">
        <v>300</v>
      </c>
      <c r="AC26" s="128">
        <v>210</v>
      </c>
    </row>
    <row r="27" spans="1:29" x14ac:dyDescent="0.3">
      <c r="A27" s="122" t="s">
        <v>9</v>
      </c>
      <c r="B27" s="123" t="s">
        <v>505</v>
      </c>
      <c r="C27" s="210"/>
      <c r="D27" s="210"/>
      <c r="E27" s="210"/>
      <c r="F27" s="210"/>
      <c r="G27" s="210"/>
      <c r="H27" s="210"/>
      <c r="I27" s="210"/>
      <c r="J27" s="210"/>
      <c r="K27" s="210"/>
      <c r="L27" s="210"/>
      <c r="M27" s="210"/>
      <c r="N27" s="261"/>
      <c r="O27" s="225"/>
      <c r="P27" s="261"/>
      <c r="Q27" s="261"/>
      <c r="R27" s="261"/>
      <c r="S27" s="210"/>
      <c r="T27" s="232"/>
      <c r="U27" s="185"/>
      <c r="V27" s="185"/>
    </row>
    <row r="28" spans="1:29" x14ac:dyDescent="0.3">
      <c r="A28" s="126" t="s">
        <v>258</v>
      </c>
      <c r="B28" s="157" t="s">
        <v>228</v>
      </c>
      <c r="C28" s="126" t="s">
        <v>140</v>
      </c>
      <c r="D28" s="126" t="s">
        <v>177</v>
      </c>
      <c r="E28" s="126">
        <v>150</v>
      </c>
      <c r="F28" s="191">
        <f>C5</f>
        <v>2000</v>
      </c>
      <c r="G28" s="191">
        <f>ROUND($F28*0.3,3)</f>
        <v>600</v>
      </c>
      <c r="H28" s="191">
        <f t="shared" si="5"/>
        <v>800</v>
      </c>
      <c r="I28" s="191">
        <f t="shared" si="6"/>
        <v>1200</v>
      </c>
      <c r="J28" s="191">
        <f t="shared" si="7"/>
        <v>1600</v>
      </c>
      <c r="K28" s="191">
        <f t="shared" si="8"/>
        <v>2000</v>
      </c>
      <c r="L28" s="191">
        <f>G28</f>
        <v>600</v>
      </c>
      <c r="M28" s="179" t="s">
        <v>430</v>
      </c>
      <c r="N28" s="227">
        <f>L28</f>
        <v>600</v>
      </c>
      <c r="O28" s="191">
        <v>600</v>
      </c>
      <c r="P28" s="228">
        <f t="shared" si="11"/>
        <v>30</v>
      </c>
      <c r="Q28" s="228"/>
      <c r="R28" s="228"/>
      <c r="S28" s="179" t="s">
        <v>430</v>
      </c>
      <c r="T28" s="229"/>
      <c r="U28" s="185">
        <f t="shared" ref="U28:U33" si="18">(K28/F28)*100</f>
        <v>100</v>
      </c>
      <c r="V28" s="185">
        <f t="shared" ref="V28:V33" si="19">((K28-E28)/E28)*100</f>
        <v>1233.3333333333335</v>
      </c>
      <c r="W28" s="181">
        <f t="shared" ref="W28:W33" si="20">E28*3</f>
        <v>450</v>
      </c>
      <c r="Z28" s="128">
        <v>400</v>
      </c>
      <c r="AA28" s="128">
        <v>420</v>
      </c>
      <c r="AB28" s="128">
        <v>1000</v>
      </c>
      <c r="AC28" s="128">
        <v>525</v>
      </c>
    </row>
    <row r="29" spans="1:29" x14ac:dyDescent="0.3">
      <c r="A29" s="126" t="s">
        <v>259</v>
      </c>
      <c r="B29" s="157" t="s">
        <v>232</v>
      </c>
      <c r="C29" s="126" t="s">
        <v>140</v>
      </c>
      <c r="D29" s="126" t="s">
        <v>177</v>
      </c>
      <c r="E29" s="126">
        <v>150</v>
      </c>
      <c r="F29" s="191">
        <f>C5</f>
        <v>2000</v>
      </c>
      <c r="G29" s="191">
        <f t="shared" ref="G29:G59" si="21">ROUND($F29*0.3,3)</f>
        <v>600</v>
      </c>
      <c r="H29" s="191">
        <f t="shared" si="5"/>
        <v>800</v>
      </c>
      <c r="I29" s="191">
        <f t="shared" si="6"/>
        <v>1200</v>
      </c>
      <c r="J29" s="191">
        <f t="shared" si="7"/>
        <v>1600</v>
      </c>
      <c r="K29" s="191">
        <f t="shared" si="8"/>
        <v>2000</v>
      </c>
      <c r="L29" s="191">
        <f t="shared" ref="L29:L45" si="22">G29</f>
        <v>600</v>
      </c>
      <c r="M29" s="179" t="s">
        <v>430</v>
      </c>
      <c r="N29" s="227">
        <f>L29</f>
        <v>600</v>
      </c>
      <c r="O29" s="191">
        <v>600</v>
      </c>
      <c r="P29" s="228">
        <f t="shared" si="11"/>
        <v>30</v>
      </c>
      <c r="Q29" s="228"/>
      <c r="R29" s="228"/>
      <c r="S29" s="179" t="s">
        <v>430</v>
      </c>
      <c r="T29" s="229"/>
      <c r="U29" s="185">
        <f t="shared" si="18"/>
        <v>100</v>
      </c>
      <c r="V29" s="185">
        <f t="shared" si="19"/>
        <v>1233.3333333333335</v>
      </c>
      <c r="W29" s="181">
        <f t="shared" si="20"/>
        <v>450</v>
      </c>
      <c r="Z29" s="128">
        <v>350</v>
      </c>
    </row>
    <row r="30" spans="1:29" x14ac:dyDescent="0.3">
      <c r="A30" s="126" t="s">
        <v>260</v>
      </c>
      <c r="B30" s="157" t="s">
        <v>218</v>
      </c>
      <c r="C30" s="126" t="s">
        <v>140</v>
      </c>
      <c r="D30" s="126" t="s">
        <v>177</v>
      </c>
      <c r="E30" s="126">
        <v>120</v>
      </c>
      <c r="F30" s="191">
        <f>C6</f>
        <v>1500</v>
      </c>
      <c r="G30" s="191">
        <f t="shared" si="21"/>
        <v>450</v>
      </c>
      <c r="H30" s="191">
        <f t="shared" si="5"/>
        <v>600</v>
      </c>
      <c r="I30" s="191">
        <f t="shared" si="6"/>
        <v>900</v>
      </c>
      <c r="J30" s="191">
        <f t="shared" si="7"/>
        <v>1200</v>
      </c>
      <c r="K30" s="191">
        <f t="shared" si="8"/>
        <v>1500</v>
      </c>
      <c r="L30" s="191">
        <f t="shared" si="22"/>
        <v>450</v>
      </c>
      <c r="M30" s="179" t="s">
        <v>426</v>
      </c>
      <c r="N30" s="227">
        <f>L30</f>
        <v>450</v>
      </c>
      <c r="O30" s="191">
        <v>500</v>
      </c>
      <c r="P30" s="228">
        <f t="shared" si="11"/>
        <v>33.333333333333329</v>
      </c>
      <c r="Q30" s="228"/>
      <c r="R30" s="228"/>
      <c r="S30" s="179" t="s">
        <v>450</v>
      </c>
      <c r="T30" s="229"/>
      <c r="U30" s="185">
        <f t="shared" si="18"/>
        <v>100</v>
      </c>
      <c r="V30" s="185">
        <f t="shared" si="19"/>
        <v>1150</v>
      </c>
      <c r="W30" s="181">
        <f t="shared" si="20"/>
        <v>360</v>
      </c>
      <c r="Z30" s="128">
        <v>350</v>
      </c>
      <c r="AA30" s="128">
        <v>360</v>
      </c>
      <c r="AB30" s="128">
        <v>750</v>
      </c>
      <c r="AC30" s="128">
        <v>420</v>
      </c>
    </row>
    <row r="31" spans="1:29" x14ac:dyDescent="0.3">
      <c r="A31" s="126" t="s">
        <v>261</v>
      </c>
      <c r="B31" s="129" t="s">
        <v>233</v>
      </c>
      <c r="C31" s="126" t="s">
        <v>140</v>
      </c>
      <c r="D31" s="126" t="s">
        <v>177</v>
      </c>
      <c r="E31" s="126">
        <v>110</v>
      </c>
      <c r="F31" s="191">
        <f>C7</f>
        <v>1000</v>
      </c>
      <c r="G31" s="191">
        <f t="shared" si="21"/>
        <v>300</v>
      </c>
      <c r="H31" s="191">
        <f t="shared" si="5"/>
        <v>400</v>
      </c>
      <c r="I31" s="191">
        <f t="shared" si="6"/>
        <v>600</v>
      </c>
      <c r="J31" s="191">
        <f t="shared" si="7"/>
        <v>800</v>
      </c>
      <c r="K31" s="191">
        <f t="shared" si="8"/>
        <v>1000</v>
      </c>
      <c r="L31" s="191">
        <f t="shared" si="22"/>
        <v>300</v>
      </c>
      <c r="M31" s="179" t="s">
        <v>427</v>
      </c>
      <c r="N31" s="227">
        <f t="shared" ref="N31:N33" si="23">L31</f>
        <v>300</v>
      </c>
      <c r="O31" s="191">
        <v>420</v>
      </c>
      <c r="P31" s="228">
        <f t="shared" si="11"/>
        <v>42</v>
      </c>
      <c r="Q31" s="228"/>
      <c r="R31" s="228"/>
      <c r="S31" s="179" t="s">
        <v>449</v>
      </c>
      <c r="T31" s="229"/>
      <c r="U31" s="185">
        <f t="shared" si="18"/>
        <v>100</v>
      </c>
      <c r="V31" s="185">
        <f t="shared" si="19"/>
        <v>809.09090909090912</v>
      </c>
      <c r="W31" s="181">
        <f t="shared" si="20"/>
        <v>330</v>
      </c>
      <c r="Z31" s="128">
        <v>300</v>
      </c>
      <c r="AA31" s="128">
        <v>300</v>
      </c>
      <c r="AB31" s="128">
        <v>600</v>
      </c>
      <c r="AC31" s="128">
        <v>370</v>
      </c>
    </row>
    <row r="32" spans="1:29" x14ac:dyDescent="0.3">
      <c r="A32" s="126" t="s">
        <v>262</v>
      </c>
      <c r="B32" s="129" t="s">
        <v>348</v>
      </c>
      <c r="C32" s="126" t="s">
        <v>140</v>
      </c>
      <c r="D32" s="126" t="s">
        <v>177</v>
      </c>
      <c r="E32" s="126">
        <v>100</v>
      </c>
      <c r="F32" s="191">
        <f>C7</f>
        <v>1000</v>
      </c>
      <c r="G32" s="191">
        <f t="shared" si="21"/>
        <v>300</v>
      </c>
      <c r="H32" s="191">
        <f t="shared" si="5"/>
        <v>400</v>
      </c>
      <c r="I32" s="191">
        <f t="shared" si="6"/>
        <v>600</v>
      </c>
      <c r="J32" s="191">
        <f t="shared" si="7"/>
        <v>800</v>
      </c>
      <c r="K32" s="191">
        <f t="shared" si="8"/>
        <v>1000</v>
      </c>
      <c r="L32" s="191">
        <f t="shared" si="22"/>
        <v>300</v>
      </c>
      <c r="M32" s="179" t="s">
        <v>427</v>
      </c>
      <c r="N32" s="227">
        <f t="shared" si="23"/>
        <v>300</v>
      </c>
      <c r="O32" s="191">
        <v>300</v>
      </c>
      <c r="P32" s="228">
        <f t="shared" si="11"/>
        <v>30</v>
      </c>
      <c r="Q32" s="228"/>
      <c r="R32" s="228"/>
      <c r="S32" s="179" t="s">
        <v>427</v>
      </c>
      <c r="T32" s="229"/>
      <c r="U32" s="185">
        <f t="shared" si="18"/>
        <v>100</v>
      </c>
      <c r="V32" s="185">
        <f t="shared" si="19"/>
        <v>900</v>
      </c>
      <c r="W32" s="181">
        <f t="shared" si="20"/>
        <v>300</v>
      </c>
    </row>
    <row r="33" spans="1:29" x14ac:dyDescent="0.3">
      <c r="A33" s="126" t="s">
        <v>370</v>
      </c>
      <c r="B33" s="129" t="s">
        <v>347</v>
      </c>
      <c r="C33" s="126" t="s">
        <v>140</v>
      </c>
      <c r="D33" s="126" t="s">
        <v>177</v>
      </c>
      <c r="E33" s="126">
        <v>90</v>
      </c>
      <c r="F33" s="191">
        <f>C8</f>
        <v>750</v>
      </c>
      <c r="G33" s="191">
        <f t="shared" si="21"/>
        <v>225</v>
      </c>
      <c r="H33" s="191">
        <f t="shared" si="5"/>
        <v>300</v>
      </c>
      <c r="I33" s="191">
        <f t="shared" si="6"/>
        <v>450</v>
      </c>
      <c r="J33" s="191">
        <f t="shared" si="7"/>
        <v>600</v>
      </c>
      <c r="K33" s="191">
        <f t="shared" si="8"/>
        <v>750</v>
      </c>
      <c r="L33" s="191">
        <f t="shared" si="22"/>
        <v>225</v>
      </c>
      <c r="M33" s="179" t="s">
        <v>428</v>
      </c>
      <c r="N33" s="227">
        <f t="shared" si="23"/>
        <v>225</v>
      </c>
      <c r="O33" s="191">
        <v>180</v>
      </c>
      <c r="P33" s="228">
        <f t="shared" si="11"/>
        <v>24</v>
      </c>
      <c r="Q33" s="228"/>
      <c r="R33" s="228"/>
      <c r="S33" s="179" t="s">
        <v>447</v>
      </c>
      <c r="T33" s="229"/>
      <c r="U33" s="185">
        <f t="shared" si="18"/>
        <v>100</v>
      </c>
      <c r="V33" s="185">
        <f t="shared" si="19"/>
        <v>733.33333333333326</v>
      </c>
      <c r="W33" s="181">
        <f t="shared" si="20"/>
        <v>270</v>
      </c>
    </row>
    <row r="34" spans="1:29" ht="30" customHeight="1" x14ac:dyDescent="0.3">
      <c r="A34" s="122" t="s">
        <v>11</v>
      </c>
      <c r="B34" s="268" t="s">
        <v>506</v>
      </c>
      <c r="C34" s="123"/>
      <c r="D34" s="269"/>
      <c r="E34" s="269"/>
      <c r="F34" s="269"/>
      <c r="G34" s="269"/>
      <c r="H34" s="269"/>
      <c r="I34" s="269"/>
      <c r="J34" s="269"/>
      <c r="K34" s="269"/>
      <c r="L34" s="269"/>
      <c r="M34" s="270"/>
      <c r="N34" s="261"/>
      <c r="O34" s="225"/>
      <c r="P34" s="261"/>
      <c r="Q34" s="261"/>
      <c r="R34" s="261"/>
      <c r="S34" s="261"/>
      <c r="T34" s="232"/>
      <c r="U34" s="185"/>
      <c r="V34" s="185"/>
    </row>
    <row r="35" spans="1:29" x14ac:dyDescent="0.3">
      <c r="A35" s="126" t="s">
        <v>258</v>
      </c>
      <c r="B35" s="129" t="s">
        <v>224</v>
      </c>
      <c r="C35" s="126" t="s">
        <v>140</v>
      </c>
      <c r="D35" s="126" t="s">
        <v>177</v>
      </c>
      <c r="E35" s="126">
        <v>270</v>
      </c>
      <c r="F35" s="191">
        <f>C5</f>
        <v>2000</v>
      </c>
      <c r="G35" s="191">
        <f t="shared" si="21"/>
        <v>600</v>
      </c>
      <c r="H35" s="191">
        <f t="shared" si="5"/>
        <v>800</v>
      </c>
      <c r="I35" s="191">
        <f t="shared" si="6"/>
        <v>1200</v>
      </c>
      <c r="J35" s="191">
        <f t="shared" si="7"/>
        <v>1600</v>
      </c>
      <c r="K35" s="191">
        <f t="shared" si="8"/>
        <v>2000</v>
      </c>
      <c r="L35" s="191">
        <f t="shared" si="22"/>
        <v>600</v>
      </c>
      <c r="M35" s="179" t="s">
        <v>430</v>
      </c>
      <c r="N35" s="227">
        <f>L35</f>
        <v>600</v>
      </c>
      <c r="O35" s="191">
        <v>600</v>
      </c>
      <c r="P35" s="228">
        <f t="shared" si="11"/>
        <v>30</v>
      </c>
      <c r="Q35" s="228"/>
      <c r="R35" s="228"/>
      <c r="S35" s="179" t="s">
        <v>430</v>
      </c>
      <c r="T35" s="229"/>
      <c r="U35" s="185">
        <f>(K35/F35)*100</f>
        <v>100</v>
      </c>
      <c r="V35" s="185">
        <f>((K35-E35)/E35)*100</f>
        <v>640.74074074074076</v>
      </c>
      <c r="W35" s="181">
        <f>E35*2.2</f>
        <v>594</v>
      </c>
      <c r="Z35" s="128">
        <v>400</v>
      </c>
      <c r="AA35" s="128">
        <v>400</v>
      </c>
      <c r="AB35" s="128">
        <v>800</v>
      </c>
      <c r="AC35" s="128">
        <v>525</v>
      </c>
    </row>
    <row r="36" spans="1:29" x14ac:dyDescent="0.3">
      <c r="A36" s="126" t="s">
        <v>259</v>
      </c>
      <c r="B36" s="129" t="s">
        <v>212</v>
      </c>
      <c r="C36" s="126" t="s">
        <v>140</v>
      </c>
      <c r="D36" s="126" t="s">
        <v>177</v>
      </c>
      <c r="E36" s="126">
        <v>250</v>
      </c>
      <c r="F36" s="191">
        <f t="shared" ref="F36:F37" si="24">C6</f>
        <v>1500</v>
      </c>
      <c r="G36" s="191">
        <f t="shared" si="21"/>
        <v>450</v>
      </c>
      <c r="H36" s="191">
        <f t="shared" si="5"/>
        <v>600</v>
      </c>
      <c r="I36" s="191">
        <f t="shared" si="6"/>
        <v>900</v>
      </c>
      <c r="J36" s="191">
        <f t="shared" si="7"/>
        <v>1200</v>
      </c>
      <c r="K36" s="191">
        <f t="shared" si="8"/>
        <v>1500</v>
      </c>
      <c r="L36" s="191">
        <f t="shared" si="22"/>
        <v>450</v>
      </c>
      <c r="M36" s="179" t="s">
        <v>426</v>
      </c>
      <c r="N36" s="233">
        <v>550</v>
      </c>
      <c r="O36" s="191">
        <v>500</v>
      </c>
      <c r="P36" s="228">
        <f t="shared" si="11"/>
        <v>33.333333333333329</v>
      </c>
      <c r="Q36" s="228"/>
      <c r="R36" s="228"/>
      <c r="S36" s="179" t="s">
        <v>450</v>
      </c>
      <c r="T36" s="234"/>
      <c r="U36" s="185">
        <f>(K36/F36)*100</f>
        <v>100</v>
      </c>
      <c r="V36" s="185">
        <f>((K36-E36)/E36)*100</f>
        <v>500</v>
      </c>
      <c r="W36" s="181">
        <f>E36*2.2</f>
        <v>550</v>
      </c>
      <c r="Z36" s="128">
        <v>350</v>
      </c>
      <c r="AA36" s="128">
        <v>360</v>
      </c>
      <c r="AB36" s="128">
        <v>700</v>
      </c>
      <c r="AC36" s="128">
        <v>450</v>
      </c>
    </row>
    <row r="37" spans="1:29" x14ac:dyDescent="0.3">
      <c r="A37" s="126" t="s">
        <v>260</v>
      </c>
      <c r="B37" s="157" t="s">
        <v>210</v>
      </c>
      <c r="C37" s="126" t="s">
        <v>140</v>
      </c>
      <c r="D37" s="126" t="s">
        <v>177</v>
      </c>
      <c r="E37" s="126">
        <v>200</v>
      </c>
      <c r="F37" s="191">
        <f t="shared" si="24"/>
        <v>1000</v>
      </c>
      <c r="G37" s="191">
        <f t="shared" si="21"/>
        <v>300</v>
      </c>
      <c r="H37" s="191">
        <f t="shared" si="5"/>
        <v>400</v>
      </c>
      <c r="I37" s="191">
        <f t="shared" si="6"/>
        <v>600</v>
      </c>
      <c r="J37" s="191">
        <f t="shared" si="7"/>
        <v>800</v>
      </c>
      <c r="K37" s="191">
        <f t="shared" si="8"/>
        <v>1000</v>
      </c>
      <c r="L37" s="191">
        <f t="shared" si="22"/>
        <v>300</v>
      </c>
      <c r="M37" s="179" t="s">
        <v>427</v>
      </c>
      <c r="N37" s="227">
        <f>G37</f>
        <v>300</v>
      </c>
      <c r="O37" s="191">
        <v>420</v>
      </c>
      <c r="P37" s="228">
        <f t="shared" si="11"/>
        <v>42</v>
      </c>
      <c r="Q37" s="228"/>
      <c r="R37" s="228"/>
      <c r="S37" s="179" t="s">
        <v>449</v>
      </c>
      <c r="T37" s="229"/>
      <c r="U37" s="185">
        <f>(K37/F37)*100</f>
        <v>100</v>
      </c>
      <c r="V37" s="185">
        <f>((K37-E37)/E37)*100</f>
        <v>400</v>
      </c>
      <c r="W37" s="181">
        <f>E37*2.2</f>
        <v>440.00000000000006</v>
      </c>
      <c r="Z37" s="128">
        <v>300</v>
      </c>
      <c r="AA37" s="128">
        <v>320</v>
      </c>
      <c r="AB37" s="128">
        <v>600</v>
      </c>
      <c r="AC37" s="128">
        <v>420</v>
      </c>
    </row>
    <row r="38" spans="1:29" s="125" customFormat="1" x14ac:dyDescent="0.3">
      <c r="A38" s="122" t="s">
        <v>33</v>
      </c>
      <c r="B38" s="123" t="s">
        <v>484</v>
      </c>
      <c r="C38" s="123"/>
      <c r="D38" s="123"/>
      <c r="E38" s="123"/>
      <c r="F38" s="123"/>
      <c r="G38" s="123"/>
      <c r="H38" s="123"/>
      <c r="I38" s="123"/>
      <c r="J38" s="123"/>
      <c r="K38" s="123"/>
      <c r="L38" s="123"/>
      <c r="M38" s="123"/>
      <c r="N38" s="261"/>
      <c r="O38" s="191"/>
      <c r="P38" s="261"/>
      <c r="Q38" s="261"/>
      <c r="R38" s="261"/>
      <c r="S38" s="123"/>
      <c r="T38" s="232"/>
      <c r="U38" s="186"/>
      <c r="V38" s="186"/>
      <c r="W38" s="181"/>
    </row>
    <row r="39" spans="1:29" x14ac:dyDescent="0.3">
      <c r="A39" s="126" t="s">
        <v>258</v>
      </c>
      <c r="B39" s="129" t="s">
        <v>480</v>
      </c>
      <c r="C39" s="126" t="s">
        <v>140</v>
      </c>
      <c r="D39" s="126">
        <v>265</v>
      </c>
      <c r="E39" s="126">
        <v>230</v>
      </c>
      <c r="F39" s="191">
        <f>C6</f>
        <v>1500</v>
      </c>
      <c r="G39" s="191">
        <f t="shared" si="21"/>
        <v>450</v>
      </c>
      <c r="H39" s="191">
        <f t="shared" si="5"/>
        <v>600</v>
      </c>
      <c r="I39" s="191">
        <f t="shared" si="6"/>
        <v>900</v>
      </c>
      <c r="J39" s="191">
        <f t="shared" si="7"/>
        <v>1200</v>
      </c>
      <c r="K39" s="191">
        <f t="shared" si="8"/>
        <v>1500</v>
      </c>
      <c r="L39" s="191">
        <f t="shared" si="22"/>
        <v>450</v>
      </c>
      <c r="M39" s="179" t="s">
        <v>426</v>
      </c>
      <c r="N39" s="227">
        <f>L39</f>
        <v>450</v>
      </c>
      <c r="O39" s="191">
        <v>450</v>
      </c>
      <c r="P39" s="228">
        <f t="shared" si="11"/>
        <v>30</v>
      </c>
      <c r="Q39" s="228"/>
      <c r="R39" s="228"/>
      <c r="S39" s="179" t="s">
        <v>426</v>
      </c>
      <c r="T39" s="229"/>
      <c r="U39" s="185">
        <f t="shared" ref="U39:U45" si="25">(K39/F39)*100</f>
        <v>100</v>
      </c>
      <c r="V39" s="185">
        <f t="shared" ref="V39:V45" si="26">((K39-E39)/E39)*100</f>
        <v>552.17391304347825</v>
      </c>
      <c r="W39" s="181">
        <f t="shared" ref="W39:W45" si="27">E39*2</f>
        <v>460</v>
      </c>
      <c r="Z39" s="128">
        <v>400</v>
      </c>
      <c r="AA39" s="128">
        <v>360</v>
      </c>
      <c r="AB39" s="128">
        <v>750</v>
      </c>
      <c r="AC39" s="128">
        <v>450</v>
      </c>
    </row>
    <row r="40" spans="1:29" x14ac:dyDescent="0.3">
      <c r="A40" s="126" t="s">
        <v>259</v>
      </c>
      <c r="B40" s="129" t="s">
        <v>368</v>
      </c>
      <c r="C40" s="126" t="s">
        <v>140</v>
      </c>
      <c r="D40" s="126" t="s">
        <v>177</v>
      </c>
      <c r="E40" s="126">
        <v>225</v>
      </c>
      <c r="F40" s="191">
        <f>C6</f>
        <v>1500</v>
      </c>
      <c r="G40" s="191">
        <f t="shared" si="21"/>
        <v>450</v>
      </c>
      <c r="H40" s="191">
        <f t="shared" si="5"/>
        <v>600</v>
      </c>
      <c r="I40" s="191">
        <f t="shared" si="6"/>
        <v>900</v>
      </c>
      <c r="J40" s="191">
        <f t="shared" si="7"/>
        <v>1200</v>
      </c>
      <c r="K40" s="191">
        <f t="shared" si="8"/>
        <v>1500</v>
      </c>
      <c r="L40" s="191">
        <f t="shared" si="22"/>
        <v>450</v>
      </c>
      <c r="M40" s="179" t="s">
        <v>426</v>
      </c>
      <c r="N40" s="233">
        <v>430</v>
      </c>
      <c r="O40" s="191">
        <v>430</v>
      </c>
      <c r="P40" s="228">
        <f t="shared" si="11"/>
        <v>28.666666666666668</v>
      </c>
      <c r="Q40" s="228"/>
      <c r="R40" s="228"/>
      <c r="S40" s="179" t="s">
        <v>451</v>
      </c>
      <c r="T40" s="234"/>
      <c r="U40" s="185">
        <f t="shared" si="25"/>
        <v>100</v>
      </c>
      <c r="V40" s="185">
        <f t="shared" si="26"/>
        <v>566.66666666666674</v>
      </c>
      <c r="W40" s="181">
        <f t="shared" si="27"/>
        <v>450</v>
      </c>
      <c r="Z40" s="128">
        <v>350</v>
      </c>
      <c r="AA40" s="128">
        <v>320</v>
      </c>
      <c r="AC40" s="128">
        <v>400</v>
      </c>
    </row>
    <row r="41" spans="1:29" x14ac:dyDescent="0.3">
      <c r="A41" s="126" t="s">
        <v>260</v>
      </c>
      <c r="B41" s="129" t="s">
        <v>369</v>
      </c>
      <c r="C41" s="126" t="s">
        <v>140</v>
      </c>
      <c r="D41" s="126">
        <v>250</v>
      </c>
      <c r="E41" s="126">
        <v>220</v>
      </c>
      <c r="F41" s="191">
        <f>C7</f>
        <v>1000</v>
      </c>
      <c r="G41" s="191">
        <f t="shared" si="21"/>
        <v>300</v>
      </c>
      <c r="H41" s="191">
        <f t="shared" si="5"/>
        <v>400</v>
      </c>
      <c r="I41" s="191">
        <f t="shared" si="6"/>
        <v>600</v>
      </c>
      <c r="J41" s="191">
        <f t="shared" si="7"/>
        <v>800</v>
      </c>
      <c r="K41" s="191">
        <f t="shared" si="8"/>
        <v>1000</v>
      </c>
      <c r="L41" s="191">
        <f t="shared" si="22"/>
        <v>300</v>
      </c>
      <c r="M41" s="179" t="s">
        <v>427</v>
      </c>
      <c r="N41" s="227">
        <v>400</v>
      </c>
      <c r="O41" s="191">
        <v>400</v>
      </c>
      <c r="P41" s="228">
        <f t="shared" si="11"/>
        <v>40</v>
      </c>
      <c r="Q41" s="228"/>
      <c r="R41" s="228"/>
      <c r="S41" s="179" t="s">
        <v>403</v>
      </c>
      <c r="T41" s="229"/>
      <c r="U41" s="185">
        <f t="shared" si="25"/>
        <v>100</v>
      </c>
      <c r="V41" s="185">
        <f t="shared" si="26"/>
        <v>354.54545454545456</v>
      </c>
      <c r="W41" s="181">
        <f t="shared" si="27"/>
        <v>440</v>
      </c>
      <c r="Z41" s="128">
        <v>350</v>
      </c>
      <c r="AA41" s="128">
        <v>320</v>
      </c>
      <c r="AB41" s="128">
        <v>700</v>
      </c>
      <c r="AC41" s="128">
        <v>360</v>
      </c>
    </row>
    <row r="42" spans="1:29" x14ac:dyDescent="0.3">
      <c r="A42" s="126" t="s">
        <v>261</v>
      </c>
      <c r="B42" s="129" t="s">
        <v>350</v>
      </c>
      <c r="C42" s="126" t="s">
        <v>140</v>
      </c>
      <c r="D42" s="126">
        <v>210</v>
      </c>
      <c r="E42" s="126">
        <v>200</v>
      </c>
      <c r="F42" s="191">
        <f>C7</f>
        <v>1000</v>
      </c>
      <c r="G42" s="191">
        <f t="shared" si="21"/>
        <v>300</v>
      </c>
      <c r="H42" s="191">
        <f t="shared" si="5"/>
        <v>400</v>
      </c>
      <c r="I42" s="191">
        <f t="shared" si="6"/>
        <v>600</v>
      </c>
      <c r="J42" s="191">
        <f t="shared" si="7"/>
        <v>800</v>
      </c>
      <c r="K42" s="191">
        <f t="shared" si="8"/>
        <v>1000</v>
      </c>
      <c r="L42" s="191">
        <f t="shared" si="22"/>
        <v>300</v>
      </c>
      <c r="M42" s="179" t="s">
        <v>427</v>
      </c>
      <c r="N42" s="233">
        <v>350</v>
      </c>
      <c r="O42" s="191">
        <v>350</v>
      </c>
      <c r="P42" s="228">
        <f t="shared" si="11"/>
        <v>35</v>
      </c>
      <c r="Q42" s="228"/>
      <c r="R42" s="228"/>
      <c r="S42" s="179" t="s">
        <v>452</v>
      </c>
      <c r="T42" s="234"/>
      <c r="U42" s="185">
        <f t="shared" si="25"/>
        <v>100</v>
      </c>
      <c r="V42" s="185">
        <f t="shared" si="26"/>
        <v>400</v>
      </c>
      <c r="W42" s="181">
        <f t="shared" si="27"/>
        <v>400</v>
      </c>
      <c r="Z42" s="128">
        <v>300</v>
      </c>
      <c r="AA42" s="128">
        <v>270</v>
      </c>
      <c r="AB42" s="128">
        <v>600</v>
      </c>
      <c r="AC42" s="128">
        <v>315</v>
      </c>
    </row>
    <row r="43" spans="1:29" x14ac:dyDescent="0.3">
      <c r="A43" s="126" t="s">
        <v>262</v>
      </c>
      <c r="B43" s="129" t="s">
        <v>351</v>
      </c>
      <c r="C43" s="126" t="s">
        <v>140</v>
      </c>
      <c r="D43" s="126">
        <v>210</v>
      </c>
      <c r="E43" s="126">
        <v>190</v>
      </c>
      <c r="F43" s="191">
        <f>C7</f>
        <v>1000</v>
      </c>
      <c r="G43" s="191">
        <f t="shared" si="21"/>
        <v>300</v>
      </c>
      <c r="H43" s="191">
        <f t="shared" si="5"/>
        <v>400</v>
      </c>
      <c r="I43" s="191">
        <f t="shared" si="6"/>
        <v>600</v>
      </c>
      <c r="J43" s="191">
        <f t="shared" si="7"/>
        <v>800</v>
      </c>
      <c r="K43" s="191">
        <f t="shared" si="8"/>
        <v>1000</v>
      </c>
      <c r="L43" s="191">
        <f t="shared" si="22"/>
        <v>300</v>
      </c>
      <c r="M43" s="179" t="s">
        <v>427</v>
      </c>
      <c r="N43" s="233">
        <v>300</v>
      </c>
      <c r="O43" s="191">
        <v>320</v>
      </c>
      <c r="P43" s="228">
        <f t="shared" si="11"/>
        <v>32</v>
      </c>
      <c r="Q43" s="228"/>
      <c r="R43" s="228"/>
      <c r="S43" s="179" t="s">
        <v>427</v>
      </c>
      <c r="T43" s="234"/>
      <c r="U43" s="185">
        <f t="shared" si="25"/>
        <v>100</v>
      </c>
      <c r="V43" s="185">
        <f t="shared" si="26"/>
        <v>426.31578947368428</v>
      </c>
      <c r="W43" s="181">
        <f t="shared" si="27"/>
        <v>380</v>
      </c>
      <c r="Z43" s="128">
        <v>300</v>
      </c>
      <c r="AA43" s="128">
        <v>270</v>
      </c>
      <c r="AB43" s="128">
        <v>600</v>
      </c>
      <c r="AC43" s="128">
        <v>315</v>
      </c>
    </row>
    <row r="44" spans="1:29" x14ac:dyDescent="0.3">
      <c r="A44" s="126" t="s">
        <v>370</v>
      </c>
      <c r="B44" s="157" t="s">
        <v>352</v>
      </c>
      <c r="C44" s="126" t="s">
        <v>140</v>
      </c>
      <c r="D44" s="126">
        <v>100</v>
      </c>
      <c r="E44" s="126">
        <v>100</v>
      </c>
      <c r="F44" s="191">
        <f>C8</f>
        <v>750</v>
      </c>
      <c r="G44" s="191">
        <f t="shared" si="21"/>
        <v>225</v>
      </c>
      <c r="H44" s="191">
        <f t="shared" si="5"/>
        <v>300</v>
      </c>
      <c r="I44" s="191">
        <f t="shared" si="6"/>
        <v>450</v>
      </c>
      <c r="J44" s="191">
        <f t="shared" si="7"/>
        <v>600</v>
      </c>
      <c r="K44" s="191">
        <f t="shared" si="8"/>
        <v>750</v>
      </c>
      <c r="L44" s="191">
        <f t="shared" si="22"/>
        <v>225</v>
      </c>
      <c r="M44" s="179" t="s">
        <v>485</v>
      </c>
      <c r="N44" s="227">
        <f>L44</f>
        <v>225</v>
      </c>
      <c r="O44" s="191">
        <v>250</v>
      </c>
      <c r="P44" s="228">
        <f t="shared" si="11"/>
        <v>33.333333333333329</v>
      </c>
      <c r="Q44" s="228"/>
      <c r="R44" s="228"/>
      <c r="S44" s="179" t="s">
        <v>447</v>
      </c>
      <c r="T44" s="229"/>
      <c r="U44" s="185">
        <f t="shared" si="25"/>
        <v>100</v>
      </c>
      <c r="V44" s="185">
        <f t="shared" si="26"/>
        <v>650</v>
      </c>
      <c r="W44" s="181">
        <f t="shared" si="27"/>
        <v>200</v>
      </c>
      <c r="Z44" s="128">
        <v>200</v>
      </c>
      <c r="AA44" s="128">
        <v>200</v>
      </c>
      <c r="AB44" s="128">
        <v>300</v>
      </c>
      <c r="AC44" s="128">
        <v>315</v>
      </c>
    </row>
    <row r="45" spans="1:29" x14ac:dyDescent="0.3">
      <c r="A45" s="126" t="s">
        <v>380</v>
      </c>
      <c r="B45" s="157" t="s">
        <v>349</v>
      </c>
      <c r="C45" s="126" t="s">
        <v>140</v>
      </c>
      <c r="D45" s="126" t="s">
        <v>177</v>
      </c>
      <c r="E45" s="126">
        <v>80</v>
      </c>
      <c r="F45" s="191">
        <f>C8</f>
        <v>750</v>
      </c>
      <c r="G45" s="191">
        <f t="shared" si="21"/>
        <v>225</v>
      </c>
      <c r="H45" s="191">
        <f t="shared" si="5"/>
        <v>300</v>
      </c>
      <c r="I45" s="191">
        <f t="shared" si="6"/>
        <v>450</v>
      </c>
      <c r="J45" s="191">
        <f t="shared" si="7"/>
        <v>600</v>
      </c>
      <c r="K45" s="191">
        <f t="shared" si="8"/>
        <v>750</v>
      </c>
      <c r="L45" s="191">
        <f t="shared" si="22"/>
        <v>225</v>
      </c>
      <c r="M45" s="179" t="s">
        <v>428</v>
      </c>
      <c r="N45" s="233">
        <v>180</v>
      </c>
      <c r="O45" s="191">
        <v>180</v>
      </c>
      <c r="P45" s="228">
        <f t="shared" si="11"/>
        <v>24</v>
      </c>
      <c r="Q45" s="228"/>
      <c r="R45" s="228"/>
      <c r="S45" s="179" t="s">
        <v>447</v>
      </c>
      <c r="T45" s="234"/>
      <c r="U45" s="185">
        <f t="shared" si="25"/>
        <v>100</v>
      </c>
      <c r="V45" s="185">
        <f t="shared" si="26"/>
        <v>837.5</v>
      </c>
      <c r="W45" s="181">
        <f t="shared" si="27"/>
        <v>160</v>
      </c>
      <c r="Z45" s="128">
        <v>200</v>
      </c>
      <c r="AA45" s="128">
        <v>150</v>
      </c>
      <c r="AC45" s="128">
        <v>180</v>
      </c>
    </row>
    <row r="46" spans="1:29" s="125" customFormat="1" x14ac:dyDescent="0.3">
      <c r="A46" s="122" t="s">
        <v>36</v>
      </c>
      <c r="B46" s="123" t="s">
        <v>182</v>
      </c>
      <c r="C46" s="123"/>
      <c r="D46" s="123"/>
      <c r="E46" s="123"/>
      <c r="F46" s="123"/>
      <c r="G46" s="123"/>
      <c r="H46" s="123"/>
      <c r="I46" s="123"/>
      <c r="J46" s="123"/>
      <c r="K46" s="123"/>
      <c r="L46" s="123"/>
      <c r="M46" s="123"/>
      <c r="N46" s="261"/>
      <c r="O46" s="191"/>
      <c r="P46" s="261"/>
      <c r="Q46" s="261"/>
      <c r="R46" s="261"/>
      <c r="S46" s="123"/>
      <c r="T46" s="232"/>
      <c r="U46" s="185"/>
      <c r="V46" s="185"/>
      <c r="W46" s="181"/>
    </row>
    <row r="47" spans="1:29" x14ac:dyDescent="0.3">
      <c r="A47" s="126" t="s">
        <v>258</v>
      </c>
      <c r="B47" s="157" t="s">
        <v>239</v>
      </c>
      <c r="C47" s="126" t="s">
        <v>140</v>
      </c>
      <c r="D47" s="126" t="s">
        <v>177</v>
      </c>
      <c r="E47" s="126">
        <v>270</v>
      </c>
      <c r="F47" s="191">
        <f>C5</f>
        <v>2000</v>
      </c>
      <c r="G47" s="191">
        <f t="shared" si="21"/>
        <v>600</v>
      </c>
      <c r="H47" s="191">
        <f t="shared" si="5"/>
        <v>800</v>
      </c>
      <c r="I47" s="191">
        <f t="shared" si="6"/>
        <v>1200</v>
      </c>
      <c r="J47" s="191">
        <f t="shared" si="7"/>
        <v>1600</v>
      </c>
      <c r="K47" s="191">
        <f t="shared" si="8"/>
        <v>2000</v>
      </c>
      <c r="L47" s="191">
        <f>G47</f>
        <v>600</v>
      </c>
      <c r="M47" s="179" t="s">
        <v>430</v>
      </c>
      <c r="N47" s="227">
        <f>L47</f>
        <v>600</v>
      </c>
      <c r="O47" s="191">
        <v>600</v>
      </c>
      <c r="P47" s="228">
        <f t="shared" si="11"/>
        <v>30</v>
      </c>
      <c r="Q47" s="228"/>
      <c r="R47" s="228"/>
      <c r="S47" s="179" t="s">
        <v>430</v>
      </c>
      <c r="T47" s="229"/>
      <c r="U47" s="185">
        <f t="shared" ref="U47:U52" si="28">(K47/F47)*100</f>
        <v>100</v>
      </c>
      <c r="V47" s="185">
        <f t="shared" ref="V47:V52" si="29">((K47-E47)/E47)*100</f>
        <v>640.74074074074076</v>
      </c>
      <c r="W47" s="181">
        <f t="shared" ref="W47:W52" si="30">E47*2.3</f>
        <v>621</v>
      </c>
      <c r="Z47" s="128">
        <v>400</v>
      </c>
      <c r="AA47" s="128">
        <v>360</v>
      </c>
      <c r="AB47" s="128">
        <v>750</v>
      </c>
      <c r="AC47" s="128">
        <v>600</v>
      </c>
    </row>
    <row r="48" spans="1:29" x14ac:dyDescent="0.3">
      <c r="A48" s="126" t="s">
        <v>259</v>
      </c>
      <c r="B48" s="157" t="s">
        <v>240</v>
      </c>
      <c r="C48" s="126" t="s">
        <v>140</v>
      </c>
      <c r="D48" s="126" t="s">
        <v>177</v>
      </c>
      <c r="E48" s="126">
        <v>230</v>
      </c>
      <c r="F48" s="191">
        <f>C6</f>
        <v>1500</v>
      </c>
      <c r="G48" s="191">
        <f t="shared" si="21"/>
        <v>450</v>
      </c>
      <c r="H48" s="191">
        <f t="shared" si="5"/>
        <v>600</v>
      </c>
      <c r="I48" s="191">
        <f t="shared" si="6"/>
        <v>900</v>
      </c>
      <c r="J48" s="191">
        <f t="shared" si="7"/>
        <v>1200</v>
      </c>
      <c r="K48" s="191">
        <f t="shared" si="8"/>
        <v>1500</v>
      </c>
      <c r="L48" s="191">
        <f t="shared" ref="L48:L59" si="31">G48</f>
        <v>450</v>
      </c>
      <c r="M48" s="179" t="s">
        <v>426</v>
      </c>
      <c r="N48" s="227">
        <f t="shared" ref="N48:N51" si="32">L48</f>
        <v>450</v>
      </c>
      <c r="O48" s="191">
        <v>500</v>
      </c>
      <c r="P48" s="228">
        <f t="shared" si="11"/>
        <v>33.333333333333329</v>
      </c>
      <c r="Q48" s="228"/>
      <c r="R48" s="228"/>
      <c r="S48" s="179" t="s">
        <v>450</v>
      </c>
      <c r="T48" s="229"/>
      <c r="U48" s="185">
        <f t="shared" si="28"/>
        <v>100</v>
      </c>
      <c r="V48" s="185">
        <f t="shared" si="29"/>
        <v>552.17391304347825</v>
      </c>
      <c r="W48" s="181">
        <f t="shared" si="30"/>
        <v>529</v>
      </c>
      <c r="Z48" s="128">
        <v>350</v>
      </c>
      <c r="AA48" s="128">
        <v>330</v>
      </c>
      <c r="AB48" s="128">
        <v>700</v>
      </c>
      <c r="AC48" s="128">
        <v>480</v>
      </c>
    </row>
    <row r="49" spans="1:29" x14ac:dyDescent="0.3">
      <c r="A49" s="126" t="s">
        <v>260</v>
      </c>
      <c r="B49" s="129" t="s">
        <v>233</v>
      </c>
      <c r="C49" s="126" t="s">
        <v>140</v>
      </c>
      <c r="D49" s="126" t="s">
        <v>177</v>
      </c>
      <c r="E49" s="126">
        <v>200</v>
      </c>
      <c r="F49" s="191">
        <f>C7</f>
        <v>1000</v>
      </c>
      <c r="G49" s="191">
        <f t="shared" si="21"/>
        <v>300</v>
      </c>
      <c r="H49" s="191">
        <f t="shared" si="5"/>
        <v>400</v>
      </c>
      <c r="I49" s="191">
        <f t="shared" si="6"/>
        <v>600</v>
      </c>
      <c r="J49" s="191">
        <f t="shared" si="7"/>
        <v>800</v>
      </c>
      <c r="K49" s="191">
        <f t="shared" si="8"/>
        <v>1000</v>
      </c>
      <c r="L49" s="191">
        <f t="shared" si="31"/>
        <v>300</v>
      </c>
      <c r="M49" s="179" t="s">
        <v>427</v>
      </c>
      <c r="N49" s="227">
        <f t="shared" si="32"/>
        <v>300</v>
      </c>
      <c r="O49" s="191">
        <v>420</v>
      </c>
      <c r="P49" s="228">
        <f t="shared" si="11"/>
        <v>42</v>
      </c>
      <c r="Q49" s="228"/>
      <c r="R49" s="228"/>
      <c r="S49" s="179" t="s">
        <v>449</v>
      </c>
      <c r="T49" s="229"/>
      <c r="U49" s="185">
        <f t="shared" si="28"/>
        <v>100</v>
      </c>
      <c r="V49" s="185">
        <f t="shared" si="29"/>
        <v>400</v>
      </c>
      <c r="W49" s="181">
        <f t="shared" si="30"/>
        <v>459.99999999999994</v>
      </c>
      <c r="Z49" s="128">
        <v>300</v>
      </c>
      <c r="AA49" s="128">
        <v>310</v>
      </c>
      <c r="AB49" s="128">
        <v>600</v>
      </c>
      <c r="AC49" s="128">
        <v>420</v>
      </c>
    </row>
    <row r="50" spans="1:29" x14ac:dyDescent="0.3">
      <c r="A50" s="126" t="s">
        <v>261</v>
      </c>
      <c r="B50" s="129" t="s">
        <v>353</v>
      </c>
      <c r="C50" s="126" t="s">
        <v>140</v>
      </c>
      <c r="D50" s="126" t="s">
        <v>177</v>
      </c>
      <c r="E50" s="126">
        <v>180</v>
      </c>
      <c r="F50" s="191">
        <f>C8</f>
        <v>750</v>
      </c>
      <c r="G50" s="191">
        <f t="shared" si="21"/>
        <v>225</v>
      </c>
      <c r="H50" s="191">
        <f t="shared" si="5"/>
        <v>300</v>
      </c>
      <c r="I50" s="191">
        <f t="shared" si="6"/>
        <v>450</v>
      </c>
      <c r="J50" s="191">
        <f t="shared" si="7"/>
        <v>600</v>
      </c>
      <c r="K50" s="191">
        <f t="shared" si="8"/>
        <v>750</v>
      </c>
      <c r="L50" s="191">
        <f t="shared" si="31"/>
        <v>225</v>
      </c>
      <c r="M50" s="179" t="s">
        <v>462</v>
      </c>
      <c r="N50" s="227">
        <f t="shared" si="32"/>
        <v>225</v>
      </c>
      <c r="O50" s="191">
        <v>350</v>
      </c>
      <c r="P50" s="228">
        <f t="shared" si="11"/>
        <v>46.666666666666664</v>
      </c>
      <c r="Q50" s="228"/>
      <c r="R50" s="228"/>
      <c r="S50" s="179" t="s">
        <v>448</v>
      </c>
      <c r="T50" s="229"/>
      <c r="U50" s="185">
        <f t="shared" si="28"/>
        <v>100</v>
      </c>
      <c r="V50" s="185">
        <f t="shared" si="29"/>
        <v>316.66666666666663</v>
      </c>
      <c r="W50" s="181">
        <f t="shared" si="30"/>
        <v>413.99999999999994</v>
      </c>
      <c r="Z50" s="128">
        <v>200</v>
      </c>
      <c r="AA50" s="128">
        <v>300</v>
      </c>
      <c r="AB50" s="128">
        <v>450</v>
      </c>
      <c r="AC50" s="128">
        <v>420</v>
      </c>
    </row>
    <row r="51" spans="1:29" x14ac:dyDescent="0.3">
      <c r="A51" s="126" t="s">
        <v>262</v>
      </c>
      <c r="B51" s="129" t="s">
        <v>354</v>
      </c>
      <c r="C51" s="126" t="s">
        <v>140</v>
      </c>
      <c r="D51" s="126" t="s">
        <v>177</v>
      </c>
      <c r="E51" s="126">
        <v>110</v>
      </c>
      <c r="F51" s="191">
        <f>C8</f>
        <v>750</v>
      </c>
      <c r="G51" s="191">
        <f t="shared" si="21"/>
        <v>225</v>
      </c>
      <c r="H51" s="191">
        <f t="shared" si="5"/>
        <v>300</v>
      </c>
      <c r="I51" s="191">
        <f t="shared" si="6"/>
        <v>450</v>
      </c>
      <c r="J51" s="191">
        <f t="shared" si="7"/>
        <v>600</v>
      </c>
      <c r="K51" s="191">
        <f t="shared" si="8"/>
        <v>750</v>
      </c>
      <c r="L51" s="191">
        <f t="shared" si="31"/>
        <v>225</v>
      </c>
      <c r="M51" s="179" t="s">
        <v>485</v>
      </c>
      <c r="N51" s="227">
        <f t="shared" si="32"/>
        <v>225</v>
      </c>
      <c r="O51" s="191">
        <v>250</v>
      </c>
      <c r="P51" s="228">
        <f t="shared" si="11"/>
        <v>33.333333333333329</v>
      </c>
      <c r="Q51" s="228"/>
      <c r="R51" s="228"/>
      <c r="S51" s="179" t="s">
        <v>447</v>
      </c>
      <c r="T51" s="229"/>
      <c r="U51" s="185">
        <f t="shared" si="28"/>
        <v>100</v>
      </c>
      <c r="V51" s="185">
        <f t="shared" si="29"/>
        <v>581.81818181818187</v>
      </c>
      <c r="W51" s="181">
        <f t="shared" si="30"/>
        <v>252.99999999999997</v>
      </c>
      <c r="Z51" s="128">
        <v>200</v>
      </c>
      <c r="AA51" s="128">
        <v>300</v>
      </c>
      <c r="AB51" s="128">
        <v>300</v>
      </c>
    </row>
    <row r="52" spans="1:29" x14ac:dyDescent="0.3">
      <c r="A52" s="126" t="s">
        <v>370</v>
      </c>
      <c r="B52" s="129" t="s">
        <v>355</v>
      </c>
      <c r="C52" s="126" t="s">
        <v>140</v>
      </c>
      <c r="D52" s="126" t="s">
        <v>177</v>
      </c>
      <c r="E52" s="126">
        <v>80</v>
      </c>
      <c r="F52" s="191">
        <f>C8</f>
        <v>750</v>
      </c>
      <c r="G52" s="191">
        <f t="shared" si="21"/>
        <v>225</v>
      </c>
      <c r="H52" s="191">
        <f t="shared" si="5"/>
        <v>300</v>
      </c>
      <c r="I52" s="191">
        <f t="shared" si="6"/>
        <v>450</v>
      </c>
      <c r="J52" s="191">
        <f t="shared" si="7"/>
        <v>600</v>
      </c>
      <c r="K52" s="191">
        <f t="shared" si="8"/>
        <v>750</v>
      </c>
      <c r="L52" s="191">
        <f t="shared" si="31"/>
        <v>225</v>
      </c>
      <c r="M52" s="179" t="s">
        <v>428</v>
      </c>
      <c r="N52" s="233">
        <v>180</v>
      </c>
      <c r="O52" s="191">
        <v>180</v>
      </c>
      <c r="P52" s="228">
        <f t="shared" si="11"/>
        <v>24</v>
      </c>
      <c r="Q52" s="228"/>
      <c r="R52" s="228"/>
      <c r="S52" s="179" t="s">
        <v>447</v>
      </c>
      <c r="T52" s="234"/>
      <c r="U52" s="185">
        <f t="shared" si="28"/>
        <v>100</v>
      </c>
      <c r="V52" s="185">
        <f t="shared" si="29"/>
        <v>837.5</v>
      </c>
      <c r="W52" s="181">
        <f t="shared" si="30"/>
        <v>184</v>
      </c>
      <c r="Z52" s="128">
        <v>200</v>
      </c>
      <c r="AA52" s="128">
        <v>200</v>
      </c>
      <c r="AB52" s="128">
        <v>300</v>
      </c>
      <c r="AC52" s="128">
        <v>240</v>
      </c>
    </row>
    <row r="53" spans="1:29" s="125" customFormat="1" ht="94.5" x14ac:dyDescent="0.3">
      <c r="A53" s="122" t="s">
        <v>181</v>
      </c>
      <c r="B53" s="129" t="s">
        <v>481</v>
      </c>
      <c r="C53" s="129"/>
      <c r="D53" s="129"/>
      <c r="E53" s="129"/>
      <c r="F53" s="129"/>
      <c r="G53" s="129"/>
      <c r="H53" s="129"/>
      <c r="I53" s="129"/>
      <c r="J53" s="129"/>
      <c r="K53" s="129"/>
      <c r="L53" s="129"/>
      <c r="M53" s="129"/>
      <c r="N53" s="235"/>
      <c r="O53" s="191"/>
      <c r="P53" s="228"/>
      <c r="Q53" s="228"/>
      <c r="R53" s="228"/>
      <c r="S53" s="235"/>
      <c r="T53" s="236"/>
      <c r="U53" s="186"/>
      <c r="V53" s="186"/>
      <c r="W53" s="181"/>
    </row>
    <row r="54" spans="1:29" x14ac:dyDescent="0.3">
      <c r="A54" s="126" t="s">
        <v>258</v>
      </c>
      <c r="B54" s="129" t="s">
        <v>235</v>
      </c>
      <c r="C54" s="126" t="s">
        <v>140</v>
      </c>
      <c r="D54" s="126">
        <v>300</v>
      </c>
      <c r="E54" s="126">
        <v>270</v>
      </c>
      <c r="F54" s="191">
        <f>C5</f>
        <v>2000</v>
      </c>
      <c r="G54" s="191">
        <f t="shared" si="21"/>
        <v>600</v>
      </c>
      <c r="H54" s="191">
        <f t="shared" si="5"/>
        <v>800</v>
      </c>
      <c r="I54" s="191">
        <f t="shared" si="6"/>
        <v>1200</v>
      </c>
      <c r="J54" s="191">
        <f t="shared" si="7"/>
        <v>1600</v>
      </c>
      <c r="K54" s="191">
        <f t="shared" si="8"/>
        <v>2000</v>
      </c>
      <c r="L54" s="191">
        <f t="shared" si="31"/>
        <v>600</v>
      </c>
      <c r="M54" s="179" t="s">
        <v>430</v>
      </c>
      <c r="N54" s="227">
        <f>L54</f>
        <v>600</v>
      </c>
      <c r="O54" s="191">
        <v>600</v>
      </c>
      <c r="P54" s="228">
        <f t="shared" si="11"/>
        <v>30</v>
      </c>
      <c r="Q54" s="228"/>
      <c r="R54" s="228"/>
      <c r="S54" s="179" t="s">
        <v>430</v>
      </c>
      <c r="T54" s="229"/>
      <c r="U54" s="185">
        <f t="shared" ref="U54:U59" si="33">(K54/F54)*100</f>
        <v>100</v>
      </c>
      <c r="V54" s="185">
        <f t="shared" ref="V54:V59" si="34">((K54-E54)/E54)*100</f>
        <v>640.74074074074076</v>
      </c>
      <c r="W54" s="181">
        <f t="shared" ref="W54:W59" si="35">E54*2.2</f>
        <v>594</v>
      </c>
      <c r="Z54" s="128">
        <v>400</v>
      </c>
      <c r="AA54" s="128">
        <v>360</v>
      </c>
      <c r="AB54" s="128">
        <v>750</v>
      </c>
      <c r="AC54" s="128">
        <v>600</v>
      </c>
    </row>
    <row r="55" spans="1:29" ht="31.5" x14ac:dyDescent="0.3">
      <c r="A55" s="126" t="s">
        <v>259</v>
      </c>
      <c r="B55" s="129" t="s">
        <v>339</v>
      </c>
      <c r="C55" s="126" t="s">
        <v>140</v>
      </c>
      <c r="D55" s="126">
        <v>275</v>
      </c>
      <c r="E55" s="126">
        <v>250</v>
      </c>
      <c r="F55" s="191">
        <f>C5</f>
        <v>2000</v>
      </c>
      <c r="G55" s="191">
        <f t="shared" si="21"/>
        <v>600</v>
      </c>
      <c r="H55" s="191">
        <f t="shared" si="5"/>
        <v>800</v>
      </c>
      <c r="I55" s="191">
        <f t="shared" si="6"/>
        <v>1200</v>
      </c>
      <c r="J55" s="191">
        <f t="shared" si="7"/>
        <v>1600</v>
      </c>
      <c r="K55" s="191">
        <f t="shared" si="8"/>
        <v>2000</v>
      </c>
      <c r="L55" s="191">
        <f t="shared" si="31"/>
        <v>600</v>
      </c>
      <c r="M55" s="179" t="s">
        <v>430</v>
      </c>
      <c r="N55" s="233">
        <v>550</v>
      </c>
      <c r="O55" s="191">
        <v>550</v>
      </c>
      <c r="P55" s="228">
        <f t="shared" si="11"/>
        <v>27.500000000000004</v>
      </c>
      <c r="Q55" s="228"/>
      <c r="R55" s="228"/>
      <c r="S55" s="179" t="s">
        <v>453</v>
      </c>
      <c r="T55" s="234"/>
      <c r="U55" s="185">
        <f t="shared" si="33"/>
        <v>100</v>
      </c>
      <c r="V55" s="185">
        <f t="shared" si="34"/>
        <v>700</v>
      </c>
      <c r="W55" s="181">
        <f t="shared" si="35"/>
        <v>550</v>
      </c>
      <c r="Z55" s="128">
        <v>350</v>
      </c>
      <c r="AA55" s="128">
        <v>330</v>
      </c>
    </row>
    <row r="56" spans="1:29" x14ac:dyDescent="0.3">
      <c r="A56" s="126" t="s">
        <v>260</v>
      </c>
      <c r="B56" s="129" t="s">
        <v>236</v>
      </c>
      <c r="C56" s="126" t="s">
        <v>140</v>
      </c>
      <c r="D56" s="126">
        <v>250</v>
      </c>
      <c r="E56" s="126">
        <v>230</v>
      </c>
      <c r="F56" s="191">
        <f>C6</f>
        <v>1500</v>
      </c>
      <c r="G56" s="191">
        <f t="shared" si="21"/>
        <v>450</v>
      </c>
      <c r="H56" s="191">
        <f t="shared" si="5"/>
        <v>600</v>
      </c>
      <c r="I56" s="191">
        <f t="shared" si="6"/>
        <v>900</v>
      </c>
      <c r="J56" s="191">
        <f t="shared" si="7"/>
        <v>1200</v>
      </c>
      <c r="K56" s="191">
        <f t="shared" si="8"/>
        <v>1500</v>
      </c>
      <c r="L56" s="191">
        <f t="shared" si="31"/>
        <v>450</v>
      </c>
      <c r="M56" s="179" t="s">
        <v>426</v>
      </c>
      <c r="N56" s="227">
        <f>L56</f>
        <v>450</v>
      </c>
      <c r="O56" s="191">
        <v>500</v>
      </c>
      <c r="P56" s="228">
        <f t="shared" si="11"/>
        <v>33.333333333333329</v>
      </c>
      <c r="Q56" s="228"/>
      <c r="R56" s="228"/>
      <c r="S56" s="179" t="s">
        <v>450</v>
      </c>
      <c r="T56" s="229"/>
      <c r="U56" s="185">
        <f t="shared" si="33"/>
        <v>100</v>
      </c>
      <c r="V56" s="185">
        <f t="shared" si="34"/>
        <v>552.17391304347825</v>
      </c>
      <c r="W56" s="181">
        <f t="shared" si="35"/>
        <v>506.00000000000006</v>
      </c>
      <c r="Z56" s="128">
        <v>350</v>
      </c>
      <c r="AA56" s="128">
        <v>330</v>
      </c>
      <c r="AB56" s="128">
        <v>700</v>
      </c>
      <c r="AC56" s="128">
        <v>480</v>
      </c>
    </row>
    <row r="57" spans="1:29" x14ac:dyDescent="0.3">
      <c r="A57" s="126" t="s">
        <v>261</v>
      </c>
      <c r="B57" s="129" t="s">
        <v>501</v>
      </c>
      <c r="C57" s="126" t="s">
        <v>140</v>
      </c>
      <c r="D57" s="126">
        <v>210</v>
      </c>
      <c r="E57" s="126">
        <v>200</v>
      </c>
      <c r="F57" s="191">
        <f>C7</f>
        <v>1000</v>
      </c>
      <c r="G57" s="191">
        <f t="shared" si="21"/>
        <v>300</v>
      </c>
      <c r="H57" s="191">
        <f t="shared" si="5"/>
        <v>400</v>
      </c>
      <c r="I57" s="191">
        <f t="shared" si="6"/>
        <v>600</v>
      </c>
      <c r="J57" s="191">
        <f t="shared" si="7"/>
        <v>800</v>
      </c>
      <c r="K57" s="191">
        <f t="shared" si="8"/>
        <v>1000</v>
      </c>
      <c r="L57" s="191">
        <f t="shared" si="31"/>
        <v>300</v>
      </c>
      <c r="M57" s="179" t="s">
        <v>427</v>
      </c>
      <c r="N57" s="227">
        <f t="shared" ref="N57:N58" si="36">L57</f>
        <v>300</v>
      </c>
      <c r="O57" s="191">
        <v>420</v>
      </c>
      <c r="P57" s="228">
        <f t="shared" si="11"/>
        <v>42</v>
      </c>
      <c r="Q57" s="228"/>
      <c r="R57" s="228"/>
      <c r="S57" s="179" t="s">
        <v>449</v>
      </c>
      <c r="T57" s="229"/>
      <c r="U57" s="185">
        <f t="shared" si="33"/>
        <v>100</v>
      </c>
      <c r="V57" s="185">
        <f t="shared" si="34"/>
        <v>400</v>
      </c>
      <c r="W57" s="181">
        <f t="shared" si="35"/>
        <v>440.00000000000006</v>
      </c>
      <c r="Z57" s="128">
        <v>300</v>
      </c>
      <c r="AA57" s="128">
        <v>310</v>
      </c>
      <c r="AB57" s="128">
        <v>600</v>
      </c>
      <c r="AC57" s="128">
        <v>420</v>
      </c>
    </row>
    <row r="58" spans="1:29" x14ac:dyDescent="0.3">
      <c r="A58" s="126" t="s">
        <v>262</v>
      </c>
      <c r="B58" s="129" t="s">
        <v>357</v>
      </c>
      <c r="C58" s="126" t="s">
        <v>140</v>
      </c>
      <c r="D58" s="126">
        <v>115</v>
      </c>
      <c r="E58" s="126">
        <v>100</v>
      </c>
      <c r="F58" s="191">
        <f>C8</f>
        <v>750</v>
      </c>
      <c r="G58" s="191">
        <f t="shared" si="21"/>
        <v>225</v>
      </c>
      <c r="H58" s="191">
        <f t="shared" si="5"/>
        <v>300</v>
      </c>
      <c r="I58" s="191">
        <f t="shared" si="6"/>
        <v>450</v>
      </c>
      <c r="J58" s="191">
        <f t="shared" si="7"/>
        <v>600</v>
      </c>
      <c r="K58" s="191">
        <f t="shared" si="8"/>
        <v>750</v>
      </c>
      <c r="L58" s="191">
        <f t="shared" si="31"/>
        <v>225</v>
      </c>
      <c r="M58" s="179" t="s">
        <v>428</v>
      </c>
      <c r="N58" s="227">
        <f t="shared" si="36"/>
        <v>225</v>
      </c>
      <c r="O58" s="191">
        <v>250</v>
      </c>
      <c r="P58" s="228">
        <f t="shared" si="11"/>
        <v>33.333333333333329</v>
      </c>
      <c r="Q58" s="228"/>
      <c r="R58" s="228"/>
      <c r="S58" s="179" t="s">
        <v>447</v>
      </c>
      <c r="T58" s="229"/>
      <c r="U58" s="185">
        <f t="shared" si="33"/>
        <v>100</v>
      </c>
      <c r="V58" s="185">
        <f t="shared" si="34"/>
        <v>650</v>
      </c>
      <c r="W58" s="181">
        <f t="shared" si="35"/>
        <v>220.00000000000003</v>
      </c>
      <c r="Z58" s="128">
        <v>200</v>
      </c>
      <c r="AA58" s="128">
        <v>220</v>
      </c>
      <c r="AB58" s="128">
        <v>300</v>
      </c>
      <c r="AC58" s="128">
        <v>340</v>
      </c>
    </row>
    <row r="59" spans="1:29" x14ac:dyDescent="0.3">
      <c r="A59" s="126" t="s">
        <v>370</v>
      </c>
      <c r="B59" s="129" t="s">
        <v>356</v>
      </c>
      <c r="C59" s="126" t="s">
        <v>140</v>
      </c>
      <c r="D59" s="126">
        <v>115</v>
      </c>
      <c r="E59" s="126">
        <v>80</v>
      </c>
      <c r="F59" s="191">
        <f>C8</f>
        <v>750</v>
      </c>
      <c r="G59" s="191">
        <f t="shared" si="21"/>
        <v>225</v>
      </c>
      <c r="H59" s="191">
        <f t="shared" si="5"/>
        <v>300</v>
      </c>
      <c r="I59" s="191">
        <f t="shared" si="6"/>
        <v>450</v>
      </c>
      <c r="J59" s="191">
        <f t="shared" si="7"/>
        <v>600</v>
      </c>
      <c r="K59" s="191">
        <f t="shared" si="8"/>
        <v>750</v>
      </c>
      <c r="L59" s="191">
        <f t="shared" si="31"/>
        <v>225</v>
      </c>
      <c r="M59" s="179" t="s">
        <v>428</v>
      </c>
      <c r="N59" s="233">
        <v>180</v>
      </c>
      <c r="O59" s="191">
        <v>180</v>
      </c>
      <c r="P59" s="228">
        <f t="shared" si="11"/>
        <v>24</v>
      </c>
      <c r="Q59" s="228"/>
      <c r="R59" s="228"/>
      <c r="S59" s="179" t="s">
        <v>447</v>
      </c>
      <c r="T59" s="234"/>
      <c r="U59" s="185">
        <f t="shared" si="33"/>
        <v>100</v>
      </c>
      <c r="V59" s="185">
        <f t="shared" si="34"/>
        <v>837.5</v>
      </c>
      <c r="W59" s="181">
        <f t="shared" si="35"/>
        <v>176</v>
      </c>
      <c r="Z59" s="128">
        <v>200</v>
      </c>
      <c r="AA59" s="128">
        <v>200</v>
      </c>
      <c r="AB59" s="128">
        <v>300</v>
      </c>
      <c r="AC59" s="128">
        <v>340</v>
      </c>
    </row>
    <row r="60" spans="1:29" x14ac:dyDescent="0.3">
      <c r="A60" s="259">
        <v>2</v>
      </c>
      <c r="B60" s="278" t="s">
        <v>185</v>
      </c>
      <c r="C60" s="259"/>
      <c r="D60" s="259"/>
      <c r="E60" s="259"/>
      <c r="F60" s="259"/>
      <c r="G60" s="259"/>
      <c r="H60" s="259"/>
      <c r="I60" s="259"/>
      <c r="J60" s="259"/>
      <c r="K60" s="117"/>
      <c r="L60" s="117"/>
      <c r="M60" s="196"/>
      <c r="N60" s="223"/>
      <c r="O60" s="191"/>
      <c r="P60" s="223"/>
      <c r="Q60" s="223"/>
      <c r="R60" s="223"/>
      <c r="S60" s="223"/>
      <c r="T60" s="224"/>
      <c r="U60" s="185"/>
      <c r="V60" s="185"/>
    </row>
    <row r="61" spans="1:29" s="158" customFormat="1" ht="31.5" x14ac:dyDescent="0.35">
      <c r="A61" s="122" t="s">
        <v>41</v>
      </c>
      <c r="B61" s="279" t="s">
        <v>186</v>
      </c>
      <c r="C61" s="123"/>
      <c r="D61" s="123"/>
      <c r="E61" s="123"/>
      <c r="F61" s="123"/>
      <c r="G61" s="123"/>
      <c r="H61" s="123"/>
      <c r="I61" s="123"/>
      <c r="J61" s="123"/>
      <c r="K61" s="123"/>
      <c r="L61" s="123"/>
      <c r="M61" s="123"/>
      <c r="N61" s="261"/>
      <c r="O61" s="191"/>
      <c r="P61" s="261"/>
      <c r="Q61" s="261"/>
      <c r="R61" s="261"/>
      <c r="S61" s="261"/>
      <c r="T61" s="232"/>
      <c r="U61" s="187"/>
      <c r="V61" s="187"/>
      <c r="W61" s="181"/>
    </row>
    <row r="62" spans="1:29" x14ac:dyDescent="0.3">
      <c r="A62" s="126" t="s">
        <v>258</v>
      </c>
      <c r="B62" s="280" t="s">
        <v>243</v>
      </c>
      <c r="C62" s="126" t="s">
        <v>140</v>
      </c>
      <c r="D62" s="126" t="s">
        <v>177</v>
      </c>
      <c r="E62" s="126" t="s">
        <v>177</v>
      </c>
      <c r="F62" s="191">
        <f>C6</f>
        <v>1500</v>
      </c>
      <c r="G62" s="191">
        <f t="shared" ref="G62:G73" si="37">ROUND($F62*0.3,3)</f>
        <v>450</v>
      </c>
      <c r="H62" s="191">
        <f t="shared" ref="H62:H63" si="38">ROUND($F62*0.4,3)</f>
        <v>600</v>
      </c>
      <c r="I62" s="191">
        <f t="shared" ref="I62:I63" si="39">ROUND($F62*0.6,3)</f>
        <v>900</v>
      </c>
      <c r="J62" s="191">
        <f t="shared" ref="J62:J63" si="40">ROUND($F62*0.8,3)</f>
        <v>1200</v>
      </c>
      <c r="K62" s="191">
        <f t="shared" ref="K62:K63" si="41">ROUND($F62*1,3)</f>
        <v>1500</v>
      </c>
      <c r="L62" s="191">
        <f t="shared" ref="L62:L73" si="42">G62</f>
        <v>450</v>
      </c>
      <c r="M62" s="179" t="s">
        <v>426</v>
      </c>
      <c r="N62" s="227">
        <f>L62</f>
        <v>450</v>
      </c>
      <c r="O62" s="191">
        <v>450</v>
      </c>
      <c r="P62" s="228">
        <f t="shared" ref="P62:P73" si="43">O62/F62*100</f>
        <v>30</v>
      </c>
      <c r="Q62" s="228"/>
      <c r="R62" s="228"/>
      <c r="S62" s="179" t="s">
        <v>426</v>
      </c>
      <c r="T62" s="229"/>
      <c r="U62" s="185">
        <f>(K62/F62)*100</f>
        <v>100</v>
      </c>
      <c r="V62" s="185"/>
      <c r="Z62" s="128">
        <v>400</v>
      </c>
      <c r="AB62" s="128">
        <v>800</v>
      </c>
      <c r="AC62" s="128">
        <v>750</v>
      </c>
    </row>
    <row r="63" spans="1:29" x14ac:dyDescent="0.3">
      <c r="A63" s="126" t="s">
        <v>259</v>
      </c>
      <c r="B63" s="280" t="s">
        <v>244</v>
      </c>
      <c r="C63" s="126" t="s">
        <v>140</v>
      </c>
      <c r="D63" s="126" t="s">
        <v>177</v>
      </c>
      <c r="E63" s="126" t="s">
        <v>177</v>
      </c>
      <c r="F63" s="191">
        <f>C7</f>
        <v>1000</v>
      </c>
      <c r="G63" s="191">
        <f t="shared" si="37"/>
        <v>300</v>
      </c>
      <c r="H63" s="191">
        <f t="shared" si="38"/>
        <v>400</v>
      </c>
      <c r="I63" s="191">
        <f t="shared" si="39"/>
        <v>600</v>
      </c>
      <c r="J63" s="191">
        <f t="shared" si="40"/>
        <v>800</v>
      </c>
      <c r="K63" s="191">
        <f t="shared" si="41"/>
        <v>1000</v>
      </c>
      <c r="L63" s="191">
        <f t="shared" si="42"/>
        <v>300</v>
      </c>
      <c r="M63" s="179" t="s">
        <v>427</v>
      </c>
      <c r="N63" s="227">
        <f>L63</f>
        <v>300</v>
      </c>
      <c r="O63" s="191">
        <v>300</v>
      </c>
      <c r="P63" s="228">
        <f t="shared" si="43"/>
        <v>30</v>
      </c>
      <c r="Q63" s="228"/>
      <c r="R63" s="228"/>
      <c r="S63" s="179" t="s">
        <v>427</v>
      </c>
      <c r="T63" s="229"/>
      <c r="U63" s="185">
        <f>(K63/F63)*100</f>
        <v>100</v>
      </c>
      <c r="V63" s="185"/>
      <c r="Z63" s="128">
        <v>300</v>
      </c>
      <c r="AB63" s="128">
        <v>600</v>
      </c>
      <c r="AC63" s="128">
        <v>525</v>
      </c>
    </row>
    <row r="64" spans="1:29" x14ac:dyDescent="0.3">
      <c r="A64" s="122" t="s">
        <v>50</v>
      </c>
      <c r="B64" s="281" t="s">
        <v>188</v>
      </c>
      <c r="C64" s="123"/>
      <c r="D64" s="269"/>
      <c r="E64" s="269"/>
      <c r="F64" s="269"/>
      <c r="G64" s="269"/>
      <c r="H64" s="269"/>
      <c r="I64" s="269"/>
      <c r="J64" s="269"/>
      <c r="K64" s="269"/>
      <c r="L64" s="269"/>
      <c r="M64" s="270"/>
      <c r="N64" s="261"/>
      <c r="O64" s="191"/>
      <c r="P64" s="261"/>
      <c r="Q64" s="261"/>
      <c r="R64" s="261"/>
      <c r="S64" s="261"/>
      <c r="T64" s="232"/>
      <c r="U64" s="185"/>
      <c r="V64" s="185"/>
    </row>
    <row r="65" spans="1:29" ht="31.5" x14ac:dyDescent="0.3">
      <c r="A65" s="126" t="s">
        <v>258</v>
      </c>
      <c r="B65" s="277" t="s">
        <v>358</v>
      </c>
      <c r="C65" s="126" t="s">
        <v>444</v>
      </c>
      <c r="D65" s="126">
        <v>460</v>
      </c>
      <c r="E65" s="126" t="s">
        <v>177</v>
      </c>
      <c r="F65" s="126">
        <v>600</v>
      </c>
      <c r="G65" s="192">
        <f>F65</f>
        <v>600</v>
      </c>
      <c r="H65" s="192">
        <f>F65</f>
        <v>600</v>
      </c>
      <c r="I65" s="192">
        <f t="shared" ref="I65:K67" si="44">H65</f>
        <v>600</v>
      </c>
      <c r="J65" s="192">
        <f t="shared" si="44"/>
        <v>600</v>
      </c>
      <c r="K65" s="192">
        <f t="shared" si="44"/>
        <v>600</v>
      </c>
      <c r="L65" s="191">
        <f t="shared" si="42"/>
        <v>600</v>
      </c>
      <c r="M65" s="197" t="s">
        <v>390</v>
      </c>
      <c r="N65" s="237">
        <f>L65</f>
        <v>600</v>
      </c>
      <c r="O65" s="191">
        <v>300</v>
      </c>
      <c r="P65" s="228">
        <f t="shared" si="43"/>
        <v>50</v>
      </c>
      <c r="Q65" s="228"/>
      <c r="R65" s="228"/>
      <c r="S65" s="197" t="s">
        <v>390</v>
      </c>
      <c r="T65" s="238"/>
      <c r="U65" s="185"/>
      <c r="V65" s="185"/>
      <c r="W65" s="181">
        <f>600*0.8</f>
        <v>480</v>
      </c>
      <c r="AA65" s="128">
        <v>480</v>
      </c>
      <c r="AB65" s="128">
        <v>600</v>
      </c>
      <c r="AC65" s="128">
        <v>1000</v>
      </c>
    </row>
    <row r="66" spans="1:29" ht="31.5" x14ac:dyDescent="0.3">
      <c r="A66" s="126" t="s">
        <v>259</v>
      </c>
      <c r="B66" s="277" t="s">
        <v>502</v>
      </c>
      <c r="C66" s="126" t="s">
        <v>445</v>
      </c>
      <c r="D66" s="126">
        <v>815</v>
      </c>
      <c r="E66" s="126" t="s">
        <v>177</v>
      </c>
      <c r="F66" s="126">
        <v>1000</v>
      </c>
      <c r="G66" s="192">
        <f t="shared" ref="G66:G67" si="45">F66</f>
        <v>1000</v>
      </c>
      <c r="H66" s="192">
        <f>F66</f>
        <v>1000</v>
      </c>
      <c r="I66" s="192">
        <f t="shared" si="44"/>
        <v>1000</v>
      </c>
      <c r="J66" s="192">
        <f t="shared" si="44"/>
        <v>1000</v>
      </c>
      <c r="K66" s="192">
        <f t="shared" si="44"/>
        <v>1000</v>
      </c>
      <c r="L66" s="191">
        <f t="shared" si="42"/>
        <v>1000</v>
      </c>
      <c r="M66" s="197" t="s">
        <v>390</v>
      </c>
      <c r="N66" s="237">
        <f t="shared" ref="N66:N67" si="46">L66</f>
        <v>1000</v>
      </c>
      <c r="O66" s="191">
        <v>500</v>
      </c>
      <c r="P66" s="228">
        <f t="shared" si="43"/>
        <v>50</v>
      </c>
      <c r="Q66" s="228"/>
      <c r="R66" s="228"/>
      <c r="S66" s="197" t="s">
        <v>390</v>
      </c>
      <c r="T66" s="238"/>
      <c r="U66" s="185"/>
      <c r="V66" s="185"/>
      <c r="W66" s="181">
        <f>1000*0.8</f>
        <v>800</v>
      </c>
      <c r="Z66" s="128">
        <v>400</v>
      </c>
      <c r="AB66" s="128">
        <v>800</v>
      </c>
      <c r="AC66" s="128">
        <v>800</v>
      </c>
    </row>
    <row r="67" spans="1:29" ht="31.5" x14ac:dyDescent="0.3">
      <c r="A67" s="126" t="s">
        <v>260</v>
      </c>
      <c r="B67" s="277" t="s">
        <v>208</v>
      </c>
      <c r="C67" s="126" t="s">
        <v>445</v>
      </c>
      <c r="D67" s="126">
        <v>1.05</v>
      </c>
      <c r="E67" s="126" t="s">
        <v>177</v>
      </c>
      <c r="F67" s="126">
        <v>1500</v>
      </c>
      <c r="G67" s="192">
        <f t="shared" si="45"/>
        <v>1500</v>
      </c>
      <c r="H67" s="192">
        <f>F67</f>
        <v>1500</v>
      </c>
      <c r="I67" s="192">
        <f t="shared" si="44"/>
        <v>1500</v>
      </c>
      <c r="J67" s="192">
        <f t="shared" si="44"/>
        <v>1500</v>
      </c>
      <c r="K67" s="192">
        <f t="shared" si="44"/>
        <v>1500</v>
      </c>
      <c r="L67" s="191">
        <f t="shared" si="42"/>
        <v>1500</v>
      </c>
      <c r="M67" s="197" t="s">
        <v>390</v>
      </c>
      <c r="N67" s="237">
        <f t="shared" si="46"/>
        <v>1500</v>
      </c>
      <c r="O67" s="191">
        <v>700</v>
      </c>
      <c r="P67" s="228">
        <f t="shared" si="43"/>
        <v>46.666666666666664</v>
      </c>
      <c r="Q67" s="228"/>
      <c r="R67" s="228"/>
      <c r="S67" s="197" t="s">
        <v>390</v>
      </c>
      <c r="T67" s="238"/>
      <c r="U67" s="185"/>
      <c r="V67" s="185"/>
      <c r="W67" s="181">
        <f>1500*0.8</f>
        <v>1200</v>
      </c>
      <c r="Z67" s="128">
        <v>500</v>
      </c>
      <c r="AB67" s="128">
        <v>900</v>
      </c>
      <c r="AC67" s="128">
        <v>1000</v>
      </c>
    </row>
    <row r="68" spans="1:29" ht="31.5" x14ac:dyDescent="0.3">
      <c r="A68" s="122" t="s">
        <v>62</v>
      </c>
      <c r="B68" s="279" t="s">
        <v>189</v>
      </c>
      <c r="C68" s="123"/>
      <c r="D68" s="123"/>
      <c r="E68" s="123"/>
      <c r="F68" s="123"/>
      <c r="G68" s="123"/>
      <c r="H68" s="123"/>
      <c r="I68" s="123"/>
      <c r="J68" s="123"/>
      <c r="K68" s="123"/>
      <c r="L68" s="123"/>
      <c r="M68" s="123"/>
      <c r="N68" s="261"/>
      <c r="O68" s="191"/>
      <c r="P68" s="261"/>
      <c r="Q68" s="261"/>
      <c r="R68" s="261"/>
      <c r="S68" s="261"/>
      <c r="T68" s="232"/>
      <c r="U68" s="185"/>
      <c r="V68" s="185"/>
    </row>
    <row r="69" spans="1:29" ht="31.5" x14ac:dyDescent="0.3">
      <c r="A69" s="126" t="s">
        <v>258</v>
      </c>
      <c r="B69" s="282" t="s">
        <v>358</v>
      </c>
      <c r="C69" s="126" t="s">
        <v>140</v>
      </c>
      <c r="D69" s="126">
        <v>300</v>
      </c>
      <c r="E69" s="167"/>
      <c r="F69" s="191">
        <f>C6</f>
        <v>1500</v>
      </c>
      <c r="G69" s="191">
        <f t="shared" si="37"/>
        <v>450</v>
      </c>
      <c r="H69" s="191">
        <f t="shared" ref="H69:H73" si="47">ROUND($F69*0.4,3)</f>
        <v>600</v>
      </c>
      <c r="I69" s="191">
        <f t="shared" ref="I69:I73" si="48">ROUND($F69*0.6,3)</f>
        <v>900</v>
      </c>
      <c r="J69" s="191">
        <f t="shared" ref="J69:J73" si="49">ROUND($F69*0.8,3)</f>
        <v>1200</v>
      </c>
      <c r="K69" s="191">
        <f t="shared" ref="K69:K73" si="50">ROUND($F69*1,3)</f>
        <v>1500</v>
      </c>
      <c r="L69" s="191">
        <f t="shared" si="42"/>
        <v>450</v>
      </c>
      <c r="M69" s="179" t="s">
        <v>486</v>
      </c>
      <c r="N69" s="227">
        <f>L69</f>
        <v>450</v>
      </c>
      <c r="O69" s="191">
        <v>650</v>
      </c>
      <c r="P69" s="228">
        <f t="shared" si="43"/>
        <v>43.333333333333336</v>
      </c>
      <c r="Q69" s="228"/>
      <c r="R69" s="228"/>
      <c r="S69" s="179" t="s">
        <v>472</v>
      </c>
      <c r="T69" s="229"/>
      <c r="U69" s="185">
        <f>(K69/F69)*100</f>
        <v>100</v>
      </c>
      <c r="V69" s="185" t="s">
        <v>381</v>
      </c>
      <c r="W69" s="181">
        <v>700</v>
      </c>
      <c r="Z69" s="128">
        <v>500</v>
      </c>
      <c r="AA69" s="128">
        <v>480</v>
      </c>
      <c r="AB69" s="128">
        <v>600</v>
      </c>
      <c r="AC69" s="128">
        <v>1000</v>
      </c>
    </row>
    <row r="70" spans="1:29" x14ac:dyDescent="0.3">
      <c r="A70" s="126" t="s">
        <v>259</v>
      </c>
      <c r="B70" s="282" t="s">
        <v>371</v>
      </c>
      <c r="C70" s="126" t="s">
        <v>140</v>
      </c>
      <c r="D70" s="126" t="s">
        <v>177</v>
      </c>
      <c r="E70" s="167"/>
      <c r="F70" s="191">
        <f>C5</f>
        <v>2000</v>
      </c>
      <c r="G70" s="191">
        <f t="shared" si="37"/>
        <v>600</v>
      </c>
      <c r="H70" s="191">
        <f t="shared" si="47"/>
        <v>800</v>
      </c>
      <c r="I70" s="191">
        <f t="shared" si="48"/>
        <v>1200</v>
      </c>
      <c r="J70" s="191">
        <f t="shared" si="49"/>
        <v>1600</v>
      </c>
      <c r="K70" s="191">
        <f t="shared" si="50"/>
        <v>2000</v>
      </c>
      <c r="L70" s="191">
        <f t="shared" si="42"/>
        <v>600</v>
      </c>
      <c r="M70" s="179" t="s">
        <v>430</v>
      </c>
      <c r="N70" s="227">
        <f t="shared" ref="N70:N73" si="51">L70</f>
        <v>600</v>
      </c>
      <c r="O70" s="191">
        <v>700</v>
      </c>
      <c r="P70" s="228">
        <f t="shared" si="43"/>
        <v>35</v>
      </c>
      <c r="Q70" s="228"/>
      <c r="R70" s="228"/>
      <c r="S70" s="179" t="s">
        <v>473</v>
      </c>
      <c r="T70" s="229"/>
      <c r="U70" s="185">
        <f>(K70/F70)*100</f>
        <v>100</v>
      </c>
      <c r="V70" s="185" t="s">
        <v>382</v>
      </c>
      <c r="W70" s="181">
        <v>800</v>
      </c>
      <c r="Z70" s="128">
        <v>500</v>
      </c>
      <c r="AA70" s="128">
        <v>550</v>
      </c>
      <c r="AC70" s="128">
        <v>1000</v>
      </c>
    </row>
    <row r="71" spans="1:29" ht="31.5" x14ac:dyDescent="0.3">
      <c r="A71" s="126" t="s">
        <v>260</v>
      </c>
      <c r="B71" s="277" t="s">
        <v>300</v>
      </c>
      <c r="C71" s="126" t="s">
        <v>140</v>
      </c>
      <c r="D71" s="126">
        <v>450</v>
      </c>
      <c r="E71" s="167"/>
      <c r="F71" s="191">
        <f>C5</f>
        <v>2000</v>
      </c>
      <c r="G71" s="191">
        <f t="shared" si="37"/>
        <v>600</v>
      </c>
      <c r="H71" s="191">
        <f t="shared" si="47"/>
        <v>800</v>
      </c>
      <c r="I71" s="191">
        <f t="shared" si="48"/>
        <v>1200</v>
      </c>
      <c r="J71" s="191">
        <f t="shared" si="49"/>
        <v>1600</v>
      </c>
      <c r="K71" s="191">
        <f t="shared" si="50"/>
        <v>2000</v>
      </c>
      <c r="L71" s="191">
        <f t="shared" si="42"/>
        <v>600</v>
      </c>
      <c r="M71" s="179" t="s">
        <v>430</v>
      </c>
      <c r="N71" s="227">
        <f t="shared" si="51"/>
        <v>600</v>
      </c>
      <c r="O71" s="191">
        <v>700</v>
      </c>
      <c r="P71" s="228">
        <f t="shared" si="43"/>
        <v>35</v>
      </c>
      <c r="Q71" s="228"/>
      <c r="R71" s="228"/>
      <c r="S71" s="179" t="s">
        <v>473</v>
      </c>
      <c r="T71" s="229"/>
      <c r="U71" s="185">
        <f>(K71/F71)*100</f>
        <v>100</v>
      </c>
      <c r="V71" s="185" t="s">
        <v>382</v>
      </c>
      <c r="W71" s="181">
        <v>800</v>
      </c>
      <c r="Z71" s="128">
        <v>600</v>
      </c>
      <c r="AA71" s="128">
        <v>700</v>
      </c>
      <c r="AB71" s="128">
        <v>1000</v>
      </c>
      <c r="AC71" s="128">
        <v>800</v>
      </c>
    </row>
    <row r="72" spans="1:29" ht="47.25" x14ac:dyDescent="0.3">
      <c r="A72" s="126" t="s">
        <v>262</v>
      </c>
      <c r="B72" s="277" t="s">
        <v>298</v>
      </c>
      <c r="C72" s="126" t="s">
        <v>140</v>
      </c>
      <c r="D72" s="126">
        <v>630</v>
      </c>
      <c r="E72" s="167"/>
      <c r="F72" s="191">
        <f>C5</f>
        <v>2000</v>
      </c>
      <c r="G72" s="191">
        <f t="shared" si="37"/>
        <v>600</v>
      </c>
      <c r="H72" s="191">
        <f t="shared" si="47"/>
        <v>800</v>
      </c>
      <c r="I72" s="191">
        <f t="shared" si="48"/>
        <v>1200</v>
      </c>
      <c r="J72" s="191">
        <f t="shared" si="49"/>
        <v>1600</v>
      </c>
      <c r="K72" s="191">
        <f t="shared" si="50"/>
        <v>2000</v>
      </c>
      <c r="L72" s="191">
        <f t="shared" si="42"/>
        <v>600</v>
      </c>
      <c r="M72" s="179" t="s">
        <v>487</v>
      </c>
      <c r="N72" s="227">
        <f t="shared" si="51"/>
        <v>600</v>
      </c>
      <c r="O72" s="191">
        <v>750</v>
      </c>
      <c r="P72" s="228">
        <f t="shared" si="43"/>
        <v>37.5</v>
      </c>
      <c r="Q72" s="228"/>
      <c r="R72" s="228"/>
      <c r="S72" s="179" t="s">
        <v>474</v>
      </c>
      <c r="T72" s="229"/>
      <c r="U72" s="185">
        <f>(K72/F72)*100</f>
        <v>100</v>
      </c>
      <c r="V72" s="185">
        <f>K72/F72*100</f>
        <v>100</v>
      </c>
      <c r="W72" s="181">
        <v>1050</v>
      </c>
      <c r="Z72" s="128">
        <v>700</v>
      </c>
      <c r="AA72" s="128">
        <v>700</v>
      </c>
      <c r="AB72" s="128">
        <v>1200</v>
      </c>
      <c r="AC72" s="128">
        <v>1000</v>
      </c>
    </row>
    <row r="73" spans="1:29" ht="66" customHeight="1" x14ac:dyDescent="0.3">
      <c r="A73" s="126" t="s">
        <v>370</v>
      </c>
      <c r="B73" s="277" t="s">
        <v>479</v>
      </c>
      <c r="C73" s="126" t="s">
        <v>140</v>
      </c>
      <c r="D73" s="126" t="s">
        <v>177</v>
      </c>
      <c r="E73" s="180" t="s">
        <v>177</v>
      </c>
      <c r="F73" s="191">
        <f>C7</f>
        <v>1000</v>
      </c>
      <c r="G73" s="191">
        <f t="shared" si="37"/>
        <v>300</v>
      </c>
      <c r="H73" s="191">
        <f t="shared" si="47"/>
        <v>400</v>
      </c>
      <c r="I73" s="191">
        <f t="shared" si="48"/>
        <v>600</v>
      </c>
      <c r="J73" s="191">
        <f t="shared" si="49"/>
        <v>800</v>
      </c>
      <c r="K73" s="191">
        <f t="shared" si="50"/>
        <v>1000</v>
      </c>
      <c r="L73" s="191">
        <f t="shared" si="42"/>
        <v>300</v>
      </c>
      <c r="M73" s="179" t="s">
        <v>427</v>
      </c>
      <c r="N73" s="227">
        <f t="shared" si="51"/>
        <v>300</v>
      </c>
      <c r="O73" s="191">
        <v>350</v>
      </c>
      <c r="P73" s="228">
        <f t="shared" si="43"/>
        <v>35</v>
      </c>
      <c r="Q73" s="228"/>
      <c r="R73" s="228"/>
      <c r="S73" s="179" t="s">
        <v>452</v>
      </c>
      <c r="T73" s="229"/>
      <c r="U73" s="185">
        <f>(K73/F73)*100</f>
        <v>100</v>
      </c>
      <c r="V73" s="185"/>
    </row>
    <row r="74" spans="1:29" x14ac:dyDescent="0.3">
      <c r="A74" s="259">
        <v>3</v>
      </c>
      <c r="B74" s="153" t="s">
        <v>507</v>
      </c>
      <c r="C74" s="153"/>
      <c r="D74" s="153"/>
      <c r="E74" s="153"/>
      <c r="F74" s="153"/>
      <c r="G74" s="153"/>
      <c r="H74" s="153"/>
      <c r="I74" s="153"/>
      <c r="J74" s="153"/>
      <c r="K74" s="153"/>
      <c r="L74" s="153"/>
      <c r="M74" s="153"/>
      <c r="N74" s="263"/>
      <c r="O74" s="191"/>
      <c r="P74" s="263"/>
      <c r="Q74" s="263"/>
      <c r="R74" s="263"/>
      <c r="S74" s="263"/>
      <c r="T74" s="239"/>
      <c r="U74" s="185"/>
      <c r="V74" s="185"/>
    </row>
    <row r="75" spans="1:29" s="158" customFormat="1" ht="31.5" x14ac:dyDescent="0.35">
      <c r="A75" s="122" t="s">
        <v>192</v>
      </c>
      <c r="B75" s="123" t="s">
        <v>186</v>
      </c>
      <c r="C75" s="123"/>
      <c r="D75" s="123"/>
      <c r="E75" s="123"/>
      <c r="F75" s="123"/>
      <c r="G75" s="123"/>
      <c r="H75" s="123"/>
      <c r="I75" s="123"/>
      <c r="J75" s="123"/>
      <c r="K75" s="123"/>
      <c r="L75" s="123"/>
      <c r="M75" s="123"/>
      <c r="N75" s="261"/>
      <c r="O75" s="191"/>
      <c r="P75" s="261"/>
      <c r="Q75" s="261"/>
      <c r="R75" s="261"/>
      <c r="S75" s="261"/>
      <c r="T75" s="232"/>
      <c r="U75" s="187"/>
      <c r="V75" s="187"/>
      <c r="W75" s="181"/>
    </row>
    <row r="76" spans="1:29" x14ac:dyDescent="0.3">
      <c r="A76" s="126" t="s">
        <v>258</v>
      </c>
      <c r="B76" s="157" t="s">
        <v>243</v>
      </c>
      <c r="C76" s="126" t="s">
        <v>140</v>
      </c>
      <c r="D76" s="126" t="s">
        <v>177</v>
      </c>
      <c r="E76" s="126" t="s">
        <v>177</v>
      </c>
      <c r="F76" s="191">
        <f>C6</f>
        <v>1500</v>
      </c>
      <c r="G76" s="191">
        <f t="shared" ref="G76:G112" si="52">ROUND($F76*0.3,3)</f>
        <v>450</v>
      </c>
      <c r="H76" s="191">
        <f t="shared" ref="H76:H77" si="53">ROUND($F76*0.4,3)</f>
        <v>600</v>
      </c>
      <c r="I76" s="191">
        <f t="shared" ref="I76:I77" si="54">ROUND($F76*0.6,3)</f>
        <v>900</v>
      </c>
      <c r="J76" s="191">
        <f t="shared" ref="J76:J77" si="55">ROUND($F76*0.8,3)</f>
        <v>1200</v>
      </c>
      <c r="K76" s="191">
        <f t="shared" ref="K76:K77" si="56">ROUND($F76*1,3)</f>
        <v>1500</v>
      </c>
      <c r="L76" s="191">
        <f t="shared" ref="L76:L83" si="57">G76</f>
        <v>450</v>
      </c>
      <c r="M76" s="179" t="s">
        <v>426</v>
      </c>
      <c r="N76" s="227">
        <f>L76</f>
        <v>450</v>
      </c>
      <c r="O76" s="191">
        <v>450</v>
      </c>
      <c r="P76" s="228">
        <f t="shared" ref="P76:P112" si="58">O76/F76*100</f>
        <v>30</v>
      </c>
      <c r="Q76" s="228"/>
      <c r="R76" s="228"/>
      <c r="S76" s="179" t="s">
        <v>426</v>
      </c>
      <c r="T76" s="229"/>
      <c r="U76" s="185">
        <f>(K76/F76)*100</f>
        <v>100</v>
      </c>
      <c r="V76" s="185"/>
      <c r="Z76" s="128">
        <v>400</v>
      </c>
      <c r="AB76" s="128">
        <v>800</v>
      </c>
      <c r="AC76" s="128">
        <v>750</v>
      </c>
    </row>
    <row r="77" spans="1:29" x14ac:dyDescent="0.3">
      <c r="A77" s="126" t="s">
        <v>259</v>
      </c>
      <c r="B77" s="157" t="s">
        <v>247</v>
      </c>
      <c r="C77" s="126" t="s">
        <v>140</v>
      </c>
      <c r="D77" s="126" t="s">
        <v>177</v>
      </c>
      <c r="E77" s="126" t="s">
        <v>177</v>
      </c>
      <c r="F77" s="191">
        <f>C7</f>
        <v>1000</v>
      </c>
      <c r="G77" s="191">
        <f t="shared" si="52"/>
        <v>300</v>
      </c>
      <c r="H77" s="191">
        <f t="shared" si="53"/>
        <v>400</v>
      </c>
      <c r="I77" s="191">
        <f t="shared" si="54"/>
        <v>600</v>
      </c>
      <c r="J77" s="191">
        <f t="shared" si="55"/>
        <v>800</v>
      </c>
      <c r="K77" s="191">
        <f t="shared" si="56"/>
        <v>1000</v>
      </c>
      <c r="L77" s="191">
        <f t="shared" si="57"/>
        <v>300</v>
      </c>
      <c r="M77" s="179" t="s">
        <v>427</v>
      </c>
      <c r="N77" s="227">
        <f>L77</f>
        <v>300</v>
      </c>
      <c r="O77" s="191">
        <v>300</v>
      </c>
      <c r="P77" s="228">
        <f t="shared" si="58"/>
        <v>30</v>
      </c>
      <c r="Q77" s="228"/>
      <c r="R77" s="228"/>
      <c r="S77" s="179" t="s">
        <v>427</v>
      </c>
      <c r="T77" s="229"/>
      <c r="U77" s="185">
        <f>(K77/F77)*100</f>
        <v>100</v>
      </c>
      <c r="V77" s="185"/>
      <c r="Z77" s="128">
        <v>300</v>
      </c>
      <c r="AB77" s="128">
        <v>600</v>
      </c>
      <c r="AC77" s="128">
        <v>525</v>
      </c>
    </row>
    <row r="78" spans="1:29" s="158" customFormat="1" ht="19.5" x14ac:dyDescent="0.35">
      <c r="A78" s="122" t="s">
        <v>193</v>
      </c>
      <c r="B78" s="347" t="s">
        <v>400</v>
      </c>
      <c r="C78" s="347"/>
      <c r="D78" s="347"/>
      <c r="E78" s="347"/>
      <c r="F78" s="347"/>
      <c r="G78" s="347"/>
      <c r="H78" s="347"/>
      <c r="I78" s="347"/>
      <c r="J78" s="347"/>
      <c r="K78" s="347"/>
      <c r="L78" s="347"/>
      <c r="M78" s="347"/>
      <c r="N78" s="260"/>
      <c r="O78" s="191"/>
      <c r="P78" s="260"/>
      <c r="Q78" s="260"/>
      <c r="R78" s="260"/>
      <c r="S78" s="260"/>
      <c r="T78" s="240"/>
      <c r="U78" s="187"/>
      <c r="V78" s="187"/>
      <c r="W78" s="181"/>
    </row>
    <row r="79" spans="1:29" x14ac:dyDescent="0.3">
      <c r="A79" s="126" t="s">
        <v>258</v>
      </c>
      <c r="B79" s="157" t="s">
        <v>248</v>
      </c>
      <c r="C79" s="162" t="s">
        <v>323</v>
      </c>
      <c r="D79" s="126" t="s">
        <v>177</v>
      </c>
      <c r="E79" s="126" t="s">
        <v>177</v>
      </c>
      <c r="F79" s="126">
        <v>70</v>
      </c>
      <c r="G79" s="191">
        <f>F79</f>
        <v>70</v>
      </c>
      <c r="H79" s="191">
        <f t="shared" ref="H79:K79" si="59">G79</f>
        <v>70</v>
      </c>
      <c r="I79" s="191">
        <f t="shared" si="59"/>
        <v>70</v>
      </c>
      <c r="J79" s="191">
        <f t="shared" si="59"/>
        <v>70</v>
      </c>
      <c r="K79" s="191">
        <f t="shared" si="59"/>
        <v>70</v>
      </c>
      <c r="L79" s="191">
        <f t="shared" si="57"/>
        <v>70</v>
      </c>
      <c r="M79" s="197" t="s">
        <v>390</v>
      </c>
      <c r="N79" s="241">
        <f>L79*0.5</f>
        <v>35</v>
      </c>
      <c r="O79" s="191">
        <v>35</v>
      </c>
      <c r="P79" s="228">
        <f t="shared" si="58"/>
        <v>50</v>
      </c>
      <c r="Q79" s="228"/>
      <c r="R79" s="228"/>
      <c r="S79" s="197" t="s">
        <v>455</v>
      </c>
      <c r="T79" s="242"/>
      <c r="U79" s="185"/>
      <c r="V79" s="185"/>
      <c r="Z79" s="128">
        <v>50</v>
      </c>
      <c r="AA79" s="128">
        <v>65</v>
      </c>
      <c r="AB79" s="128">
        <v>70</v>
      </c>
      <c r="AC79" s="128">
        <v>70</v>
      </c>
    </row>
    <row r="80" spans="1:29" x14ac:dyDescent="0.3">
      <c r="A80" s="126" t="s">
        <v>259</v>
      </c>
      <c r="B80" s="157" t="s">
        <v>249</v>
      </c>
      <c r="C80" s="126" t="s">
        <v>323</v>
      </c>
      <c r="D80" s="126" t="s">
        <v>177</v>
      </c>
      <c r="E80" s="126" t="s">
        <v>177</v>
      </c>
      <c r="F80" s="126">
        <v>60</v>
      </c>
      <c r="G80" s="191">
        <f t="shared" ref="G80:K83" si="60">F80</f>
        <v>60</v>
      </c>
      <c r="H80" s="191">
        <f t="shared" si="60"/>
        <v>60</v>
      </c>
      <c r="I80" s="191">
        <f t="shared" si="60"/>
        <v>60</v>
      </c>
      <c r="J80" s="191">
        <f t="shared" si="60"/>
        <v>60</v>
      </c>
      <c r="K80" s="191">
        <f t="shared" si="60"/>
        <v>60</v>
      </c>
      <c r="L80" s="191">
        <f t="shared" si="57"/>
        <v>60</v>
      </c>
      <c r="M80" s="197" t="s">
        <v>390</v>
      </c>
      <c r="N80" s="241">
        <f t="shared" ref="N80:N83" si="61">L80*0.5</f>
        <v>30</v>
      </c>
      <c r="O80" s="191">
        <v>30</v>
      </c>
      <c r="P80" s="228">
        <f t="shared" si="58"/>
        <v>50</v>
      </c>
      <c r="Q80" s="228"/>
      <c r="R80" s="228"/>
      <c r="S80" s="197" t="s">
        <v>455</v>
      </c>
      <c r="T80" s="242"/>
      <c r="U80" s="185"/>
      <c r="V80" s="185"/>
      <c r="Z80" s="128">
        <v>40</v>
      </c>
      <c r="AA80" s="128">
        <v>55</v>
      </c>
      <c r="AB80" s="128">
        <v>60</v>
      </c>
      <c r="AC80" s="128">
        <v>60</v>
      </c>
    </row>
    <row r="81" spans="1:29" x14ac:dyDescent="0.3">
      <c r="A81" s="126" t="s">
        <v>260</v>
      </c>
      <c r="B81" s="157" t="s">
        <v>250</v>
      </c>
      <c r="C81" s="126" t="s">
        <v>323</v>
      </c>
      <c r="D81" s="126" t="s">
        <v>177</v>
      </c>
      <c r="E81" s="126" t="s">
        <v>177</v>
      </c>
      <c r="F81" s="126">
        <v>50</v>
      </c>
      <c r="G81" s="191">
        <f t="shared" si="60"/>
        <v>50</v>
      </c>
      <c r="H81" s="191">
        <f t="shared" si="60"/>
        <v>50</v>
      </c>
      <c r="I81" s="191">
        <f t="shared" si="60"/>
        <v>50</v>
      </c>
      <c r="J81" s="191">
        <f t="shared" si="60"/>
        <v>50</v>
      </c>
      <c r="K81" s="191">
        <f t="shared" si="60"/>
        <v>50</v>
      </c>
      <c r="L81" s="191">
        <f t="shared" si="57"/>
        <v>50</v>
      </c>
      <c r="M81" s="197" t="s">
        <v>390</v>
      </c>
      <c r="N81" s="241">
        <f t="shared" si="61"/>
        <v>25</v>
      </c>
      <c r="O81" s="191">
        <v>25</v>
      </c>
      <c r="P81" s="228">
        <f t="shared" si="58"/>
        <v>50</v>
      </c>
      <c r="Q81" s="228"/>
      <c r="R81" s="228"/>
      <c r="S81" s="197" t="s">
        <v>455</v>
      </c>
      <c r="T81" s="242"/>
      <c r="U81" s="185"/>
      <c r="V81" s="185"/>
      <c r="Z81" s="128">
        <v>30</v>
      </c>
      <c r="AB81" s="128">
        <v>50</v>
      </c>
      <c r="AC81" s="128">
        <v>50</v>
      </c>
    </row>
    <row r="82" spans="1:29" x14ac:dyDescent="0.3">
      <c r="A82" s="126" t="s">
        <v>261</v>
      </c>
      <c r="B82" s="157" t="s">
        <v>251</v>
      </c>
      <c r="C82" s="126" t="s">
        <v>323</v>
      </c>
      <c r="D82" s="126" t="s">
        <v>177</v>
      </c>
      <c r="E82" s="126" t="s">
        <v>177</v>
      </c>
      <c r="F82" s="126">
        <v>35</v>
      </c>
      <c r="G82" s="191">
        <f t="shared" si="60"/>
        <v>35</v>
      </c>
      <c r="H82" s="191">
        <f t="shared" si="60"/>
        <v>35</v>
      </c>
      <c r="I82" s="191">
        <f t="shared" si="60"/>
        <v>35</v>
      </c>
      <c r="J82" s="191">
        <f t="shared" si="60"/>
        <v>35</v>
      </c>
      <c r="K82" s="191">
        <f t="shared" si="60"/>
        <v>35</v>
      </c>
      <c r="L82" s="191">
        <f t="shared" si="57"/>
        <v>35</v>
      </c>
      <c r="M82" s="197" t="s">
        <v>390</v>
      </c>
      <c r="N82" s="241">
        <f t="shared" si="61"/>
        <v>17.5</v>
      </c>
      <c r="O82" s="191">
        <v>17.5</v>
      </c>
      <c r="P82" s="228">
        <f t="shared" si="58"/>
        <v>50</v>
      </c>
      <c r="Q82" s="228"/>
      <c r="R82" s="228"/>
      <c r="S82" s="197" t="s">
        <v>455</v>
      </c>
      <c r="T82" s="242"/>
      <c r="U82" s="185"/>
      <c r="V82" s="185"/>
      <c r="Z82" s="128">
        <v>20</v>
      </c>
      <c r="AB82" s="128">
        <v>35</v>
      </c>
      <c r="AC82" s="128">
        <v>35</v>
      </c>
    </row>
    <row r="83" spans="1:29" ht="31.5" x14ac:dyDescent="0.3">
      <c r="A83" s="126" t="s">
        <v>262</v>
      </c>
      <c r="B83" s="157" t="s">
        <v>252</v>
      </c>
      <c r="C83" s="126" t="s">
        <v>323</v>
      </c>
      <c r="D83" s="126" t="s">
        <v>177</v>
      </c>
      <c r="E83" s="126" t="s">
        <v>177</v>
      </c>
      <c r="F83" s="126">
        <v>10</v>
      </c>
      <c r="G83" s="191">
        <f t="shared" si="60"/>
        <v>10</v>
      </c>
      <c r="H83" s="191">
        <f t="shared" si="60"/>
        <v>10</v>
      </c>
      <c r="I83" s="191">
        <f t="shared" si="60"/>
        <v>10</v>
      </c>
      <c r="J83" s="191">
        <f t="shared" si="60"/>
        <v>10</v>
      </c>
      <c r="K83" s="191">
        <f t="shared" si="60"/>
        <v>10</v>
      </c>
      <c r="L83" s="191">
        <f t="shared" si="57"/>
        <v>10</v>
      </c>
      <c r="M83" s="197" t="s">
        <v>390</v>
      </c>
      <c r="N83" s="241">
        <f t="shared" si="61"/>
        <v>5</v>
      </c>
      <c r="O83" s="191">
        <v>8</v>
      </c>
      <c r="P83" s="228">
        <f t="shared" si="58"/>
        <v>80</v>
      </c>
      <c r="Q83" s="228"/>
      <c r="R83" s="228"/>
      <c r="S83" s="197" t="s">
        <v>454</v>
      </c>
      <c r="T83" s="242"/>
      <c r="U83" s="185"/>
      <c r="V83" s="185"/>
      <c r="Z83" s="128">
        <v>8</v>
      </c>
      <c r="AA83" s="128">
        <v>10</v>
      </c>
      <c r="AB83" s="128">
        <v>10</v>
      </c>
      <c r="AC83" s="128">
        <v>10</v>
      </c>
    </row>
    <row r="84" spans="1:29" x14ac:dyDescent="0.3">
      <c r="A84" s="122" t="s">
        <v>195</v>
      </c>
      <c r="B84" s="123" t="s">
        <v>196</v>
      </c>
      <c r="C84" s="123"/>
      <c r="D84" s="123"/>
      <c r="E84" s="123"/>
      <c r="F84" s="123"/>
      <c r="G84" s="123"/>
      <c r="H84" s="123"/>
      <c r="I84" s="123"/>
      <c r="J84" s="123"/>
      <c r="K84" s="123"/>
      <c r="L84" s="123"/>
      <c r="M84" s="123"/>
      <c r="N84" s="261"/>
      <c r="O84" s="191"/>
      <c r="P84" s="261"/>
      <c r="Q84" s="261"/>
      <c r="R84" s="261"/>
      <c r="S84" s="261"/>
      <c r="T84" s="232"/>
      <c r="U84" s="185"/>
      <c r="V84" s="185"/>
    </row>
    <row r="85" spans="1:29" x14ac:dyDescent="0.3">
      <c r="A85" s="126" t="s">
        <v>258</v>
      </c>
      <c r="B85" s="157" t="s">
        <v>243</v>
      </c>
      <c r="C85" s="126" t="s">
        <v>140</v>
      </c>
      <c r="D85" s="126" t="s">
        <v>177</v>
      </c>
      <c r="E85" s="126" t="s">
        <v>177</v>
      </c>
      <c r="F85" s="191">
        <f>C6</f>
        <v>1500</v>
      </c>
      <c r="G85" s="191">
        <f t="shared" si="52"/>
        <v>450</v>
      </c>
      <c r="H85" s="191">
        <f t="shared" ref="H85:H112" si="62">ROUND($F85*0.4,3)</f>
        <v>600</v>
      </c>
      <c r="I85" s="191">
        <f t="shared" ref="I85:I112" si="63">ROUND($F85*0.6,3)</f>
        <v>900</v>
      </c>
      <c r="J85" s="191">
        <f t="shared" ref="J85:J112" si="64">ROUND($F85*0.8,3)</f>
        <v>1200</v>
      </c>
      <c r="K85" s="191">
        <f t="shared" ref="K85:K112" si="65">ROUND($F85*1,3)</f>
        <v>1500</v>
      </c>
      <c r="L85" s="191">
        <f>G85</f>
        <v>450</v>
      </c>
      <c r="M85" s="179" t="s">
        <v>426</v>
      </c>
      <c r="N85" s="227">
        <f>L85</f>
        <v>450</v>
      </c>
      <c r="O85" s="191">
        <v>450</v>
      </c>
      <c r="P85" s="228">
        <f t="shared" si="58"/>
        <v>30</v>
      </c>
      <c r="Q85" s="228"/>
      <c r="R85" s="228"/>
      <c r="S85" s="179" t="s">
        <v>426</v>
      </c>
      <c r="T85" s="229"/>
      <c r="U85" s="185">
        <f>(K85/F85)*100</f>
        <v>100</v>
      </c>
      <c r="V85" s="185"/>
      <c r="Z85" s="128">
        <v>400</v>
      </c>
      <c r="AB85" s="128">
        <v>750</v>
      </c>
      <c r="AC85" s="128">
        <v>750</v>
      </c>
    </row>
    <row r="86" spans="1:29" x14ac:dyDescent="0.3">
      <c r="A86" s="126" t="s">
        <v>259</v>
      </c>
      <c r="B86" s="157" t="s">
        <v>247</v>
      </c>
      <c r="C86" s="126" t="s">
        <v>140</v>
      </c>
      <c r="D86" s="126" t="s">
        <v>177</v>
      </c>
      <c r="E86" s="126" t="s">
        <v>177</v>
      </c>
      <c r="F86" s="191">
        <f>C7</f>
        <v>1000</v>
      </c>
      <c r="G86" s="191">
        <f t="shared" si="52"/>
        <v>300</v>
      </c>
      <c r="H86" s="191">
        <f t="shared" si="62"/>
        <v>400</v>
      </c>
      <c r="I86" s="191">
        <f t="shared" si="63"/>
        <v>600</v>
      </c>
      <c r="J86" s="191">
        <f t="shared" si="64"/>
        <v>800</v>
      </c>
      <c r="K86" s="191">
        <f t="shared" si="65"/>
        <v>1000</v>
      </c>
      <c r="L86" s="191">
        <f>G86</f>
        <v>300</v>
      </c>
      <c r="M86" s="179" t="s">
        <v>427</v>
      </c>
      <c r="N86" s="227">
        <f>L86</f>
        <v>300</v>
      </c>
      <c r="O86" s="191">
        <v>300</v>
      </c>
      <c r="P86" s="228">
        <f t="shared" si="58"/>
        <v>30</v>
      </c>
      <c r="Q86" s="228"/>
      <c r="R86" s="228"/>
      <c r="S86" s="179" t="s">
        <v>427</v>
      </c>
      <c r="T86" s="229"/>
      <c r="U86" s="185">
        <f>(K86/F86)*100</f>
        <v>100</v>
      </c>
      <c r="V86" s="185"/>
      <c r="Z86" s="128">
        <v>300</v>
      </c>
      <c r="AB86" s="128">
        <v>600</v>
      </c>
      <c r="AC86" s="128">
        <v>525</v>
      </c>
    </row>
    <row r="87" spans="1:29" ht="133.5" customHeight="1" x14ac:dyDescent="0.3">
      <c r="A87" s="259">
        <v>4</v>
      </c>
      <c r="B87" s="271" t="s">
        <v>482</v>
      </c>
      <c r="C87" s="126"/>
      <c r="D87" s="272"/>
      <c r="E87" s="272"/>
      <c r="F87" s="272"/>
      <c r="G87" s="272"/>
      <c r="H87" s="272"/>
      <c r="I87" s="272"/>
      <c r="J87" s="272"/>
      <c r="K87" s="273"/>
      <c r="L87" s="263"/>
      <c r="M87" s="198" t="s">
        <v>395</v>
      </c>
      <c r="N87" s="198"/>
      <c r="O87" s="191"/>
      <c r="P87" s="198"/>
      <c r="Q87" s="198"/>
      <c r="R87" s="198"/>
      <c r="S87" s="198"/>
      <c r="T87" s="243"/>
      <c r="U87" s="185"/>
      <c r="V87" s="185"/>
    </row>
    <row r="88" spans="1:29" ht="31.5" x14ac:dyDescent="0.3">
      <c r="A88" s="122" t="s">
        <v>82</v>
      </c>
      <c r="B88" s="157" t="s">
        <v>364</v>
      </c>
      <c r="C88" s="126" t="s">
        <v>140</v>
      </c>
      <c r="D88" s="126"/>
      <c r="E88" s="126">
        <v>540</v>
      </c>
      <c r="F88" s="191">
        <f>C7</f>
        <v>1000</v>
      </c>
      <c r="G88" s="191">
        <f t="shared" si="52"/>
        <v>300</v>
      </c>
      <c r="H88" s="191">
        <f t="shared" si="62"/>
        <v>400</v>
      </c>
      <c r="I88" s="191">
        <f t="shared" si="63"/>
        <v>600</v>
      </c>
      <c r="J88" s="191">
        <f t="shared" si="64"/>
        <v>800</v>
      </c>
      <c r="K88" s="191">
        <f t="shared" si="65"/>
        <v>1000</v>
      </c>
      <c r="L88" s="191">
        <f>I88</f>
        <v>600</v>
      </c>
      <c r="M88" s="179" t="s">
        <v>407</v>
      </c>
      <c r="N88" s="227">
        <f>L88</f>
        <v>600</v>
      </c>
      <c r="O88" s="191">
        <v>600</v>
      </c>
      <c r="P88" s="228">
        <f t="shared" si="58"/>
        <v>60</v>
      </c>
      <c r="Q88" s="228"/>
      <c r="R88" s="228"/>
      <c r="S88" s="179" t="s">
        <v>407</v>
      </c>
      <c r="T88" s="229"/>
      <c r="U88" s="185">
        <f>(K88/F88)*100</f>
        <v>100</v>
      </c>
      <c r="V88" s="185">
        <f>((K88-E88)/E88)*100</f>
        <v>85.18518518518519</v>
      </c>
      <c r="W88" s="181">
        <f>(K88/F88)*100</f>
        <v>100</v>
      </c>
      <c r="X88" s="128" t="s">
        <v>383</v>
      </c>
      <c r="Y88" s="128">
        <v>650</v>
      </c>
      <c r="Z88" s="128">
        <v>300</v>
      </c>
      <c r="AA88" s="128">
        <v>245</v>
      </c>
      <c r="AB88" s="128">
        <v>525</v>
      </c>
    </row>
    <row r="89" spans="1:29" x14ac:dyDescent="0.3">
      <c r="A89" s="122"/>
      <c r="B89" s="157" t="s">
        <v>394</v>
      </c>
      <c r="C89" s="126" t="s">
        <v>140</v>
      </c>
      <c r="D89" s="126">
        <v>540</v>
      </c>
      <c r="E89" s="126">
        <v>540</v>
      </c>
      <c r="F89" s="191">
        <f>C7</f>
        <v>1000</v>
      </c>
      <c r="G89" s="191">
        <f t="shared" si="52"/>
        <v>300</v>
      </c>
      <c r="H89" s="191">
        <f t="shared" si="62"/>
        <v>400</v>
      </c>
      <c r="I89" s="191">
        <f t="shared" si="63"/>
        <v>600</v>
      </c>
      <c r="J89" s="191">
        <f t="shared" si="64"/>
        <v>800</v>
      </c>
      <c r="K89" s="191">
        <f t="shared" si="65"/>
        <v>1000</v>
      </c>
      <c r="L89" s="191">
        <f t="shared" ref="L89:L112" si="66">I89</f>
        <v>600</v>
      </c>
      <c r="M89" s="179" t="s">
        <v>406</v>
      </c>
      <c r="N89" s="227">
        <f t="shared" ref="N89:N112" si="67">L89</f>
        <v>600</v>
      </c>
      <c r="O89" s="191">
        <v>600</v>
      </c>
      <c r="P89" s="228">
        <f t="shared" si="58"/>
        <v>60</v>
      </c>
      <c r="Q89" s="228"/>
      <c r="R89" s="228"/>
      <c r="S89" s="179" t="s">
        <v>406</v>
      </c>
      <c r="T89" s="229"/>
      <c r="U89" s="185"/>
      <c r="V89" s="185"/>
      <c r="Z89" s="128">
        <v>300</v>
      </c>
      <c r="AA89" s="128">
        <v>245</v>
      </c>
      <c r="AB89" s="128">
        <v>525</v>
      </c>
    </row>
    <row r="90" spans="1:29" x14ac:dyDescent="0.3">
      <c r="A90" s="122"/>
      <c r="B90" s="157" t="s">
        <v>391</v>
      </c>
      <c r="C90" s="126" t="s">
        <v>140</v>
      </c>
      <c r="D90" s="126"/>
      <c r="E90" s="126"/>
      <c r="F90" s="191">
        <f>C7</f>
        <v>1000</v>
      </c>
      <c r="G90" s="191">
        <f t="shared" si="52"/>
        <v>300</v>
      </c>
      <c r="H90" s="191">
        <f t="shared" si="62"/>
        <v>400</v>
      </c>
      <c r="I90" s="191">
        <f t="shared" si="63"/>
        <v>600</v>
      </c>
      <c r="J90" s="191">
        <f t="shared" si="64"/>
        <v>800</v>
      </c>
      <c r="K90" s="191">
        <f t="shared" si="65"/>
        <v>1000</v>
      </c>
      <c r="L90" s="191">
        <f t="shared" si="66"/>
        <v>600</v>
      </c>
      <c r="M90" s="179" t="s">
        <v>406</v>
      </c>
      <c r="N90" s="227">
        <f t="shared" si="67"/>
        <v>600</v>
      </c>
      <c r="O90" s="191">
        <v>600</v>
      </c>
      <c r="P90" s="228">
        <f t="shared" si="58"/>
        <v>60</v>
      </c>
      <c r="Q90" s="228"/>
      <c r="R90" s="228"/>
      <c r="S90" s="179" t="s">
        <v>406</v>
      </c>
      <c r="T90" s="229"/>
      <c r="U90" s="185"/>
      <c r="V90" s="185"/>
      <c r="Z90" s="128">
        <v>300</v>
      </c>
      <c r="AA90" s="128">
        <v>245</v>
      </c>
      <c r="AB90" s="128">
        <v>525</v>
      </c>
    </row>
    <row r="91" spans="1:29" x14ac:dyDescent="0.3">
      <c r="A91" s="122"/>
      <c r="B91" s="157" t="s">
        <v>392</v>
      </c>
      <c r="C91" s="126" t="s">
        <v>140</v>
      </c>
      <c r="D91" s="126"/>
      <c r="E91" s="126"/>
      <c r="F91" s="191">
        <f>C7</f>
        <v>1000</v>
      </c>
      <c r="G91" s="191">
        <f t="shared" si="52"/>
        <v>300</v>
      </c>
      <c r="H91" s="191">
        <f t="shared" si="62"/>
        <v>400</v>
      </c>
      <c r="I91" s="191">
        <f t="shared" si="63"/>
        <v>600</v>
      </c>
      <c r="J91" s="191">
        <f t="shared" si="64"/>
        <v>800</v>
      </c>
      <c r="K91" s="191">
        <f t="shared" si="65"/>
        <v>1000</v>
      </c>
      <c r="L91" s="191">
        <f t="shared" si="66"/>
        <v>600</v>
      </c>
      <c r="M91" s="179" t="s">
        <v>406</v>
      </c>
      <c r="N91" s="227">
        <f t="shared" si="67"/>
        <v>600</v>
      </c>
      <c r="O91" s="191">
        <v>600</v>
      </c>
      <c r="P91" s="228">
        <f t="shared" si="58"/>
        <v>60</v>
      </c>
      <c r="Q91" s="228"/>
      <c r="R91" s="228"/>
      <c r="S91" s="179" t="s">
        <v>406</v>
      </c>
      <c r="T91" s="229"/>
      <c r="U91" s="185"/>
      <c r="V91" s="185"/>
      <c r="Z91" s="128">
        <v>300</v>
      </c>
      <c r="AA91" s="128">
        <v>245</v>
      </c>
      <c r="AB91" s="128">
        <v>525</v>
      </c>
    </row>
    <row r="92" spans="1:29" x14ac:dyDescent="0.3">
      <c r="A92" s="122"/>
      <c r="B92" s="157" t="s">
        <v>393</v>
      </c>
      <c r="C92" s="126" t="s">
        <v>140</v>
      </c>
      <c r="D92" s="126">
        <v>350</v>
      </c>
      <c r="E92" s="126">
        <v>320</v>
      </c>
      <c r="F92" s="191">
        <f>C7</f>
        <v>1000</v>
      </c>
      <c r="G92" s="191">
        <f t="shared" si="52"/>
        <v>300</v>
      </c>
      <c r="H92" s="191">
        <f t="shared" si="62"/>
        <v>400</v>
      </c>
      <c r="I92" s="191">
        <f t="shared" si="63"/>
        <v>600</v>
      </c>
      <c r="J92" s="191">
        <f t="shared" si="64"/>
        <v>800</v>
      </c>
      <c r="K92" s="191">
        <f t="shared" si="65"/>
        <v>1000</v>
      </c>
      <c r="L92" s="191">
        <f t="shared" si="66"/>
        <v>600</v>
      </c>
      <c r="M92" s="179" t="s">
        <v>406</v>
      </c>
      <c r="N92" s="227">
        <f t="shared" si="67"/>
        <v>600</v>
      </c>
      <c r="O92" s="191">
        <v>600</v>
      </c>
      <c r="P92" s="228">
        <f t="shared" si="58"/>
        <v>60</v>
      </c>
      <c r="Q92" s="228"/>
      <c r="R92" s="228"/>
      <c r="S92" s="179" t="s">
        <v>406</v>
      </c>
      <c r="T92" s="229"/>
      <c r="U92" s="185"/>
      <c r="V92" s="185"/>
      <c r="Z92" s="128">
        <v>300</v>
      </c>
      <c r="AA92" s="128">
        <v>450</v>
      </c>
      <c r="AB92" s="128">
        <v>525</v>
      </c>
    </row>
    <row r="93" spans="1:29" ht="38.25" x14ac:dyDescent="0.3">
      <c r="A93" s="122" t="s">
        <v>91</v>
      </c>
      <c r="B93" s="157" t="s">
        <v>365</v>
      </c>
      <c r="C93" s="126" t="s">
        <v>140</v>
      </c>
      <c r="D93" s="126">
        <v>540</v>
      </c>
      <c r="E93" s="126">
        <v>540</v>
      </c>
      <c r="F93" s="191">
        <f>C7</f>
        <v>1000</v>
      </c>
      <c r="G93" s="191">
        <f t="shared" si="52"/>
        <v>300</v>
      </c>
      <c r="H93" s="191">
        <f t="shared" si="62"/>
        <v>400</v>
      </c>
      <c r="I93" s="191">
        <f t="shared" si="63"/>
        <v>600</v>
      </c>
      <c r="J93" s="191">
        <f t="shared" si="64"/>
        <v>800</v>
      </c>
      <c r="K93" s="191">
        <f t="shared" si="65"/>
        <v>1000</v>
      </c>
      <c r="L93" s="191">
        <f t="shared" si="66"/>
        <v>600</v>
      </c>
      <c r="M93" s="179" t="s">
        <v>488</v>
      </c>
      <c r="N93" s="227">
        <f t="shared" si="67"/>
        <v>600</v>
      </c>
      <c r="O93" s="191">
        <v>650</v>
      </c>
      <c r="P93" s="228">
        <f t="shared" si="58"/>
        <v>65</v>
      </c>
      <c r="Q93" s="228"/>
      <c r="R93" s="228"/>
      <c r="S93" s="179" t="s">
        <v>405</v>
      </c>
      <c r="T93" s="229"/>
      <c r="U93" s="185">
        <f>(K93/F93)*100</f>
        <v>100</v>
      </c>
      <c r="V93" s="185">
        <f>((K93-E93)/E93)*100</f>
        <v>85.18518518518519</v>
      </c>
      <c r="W93" s="181">
        <f>(K93/F93)*100</f>
        <v>100</v>
      </c>
      <c r="X93" s="128" t="s">
        <v>383</v>
      </c>
      <c r="Y93" s="128">
        <v>750</v>
      </c>
      <c r="Z93" s="128">
        <v>300</v>
      </c>
      <c r="AA93" s="128">
        <v>250</v>
      </c>
    </row>
    <row r="94" spans="1:29" x14ac:dyDescent="0.3">
      <c r="A94" s="122"/>
      <c r="B94" s="157" t="s">
        <v>394</v>
      </c>
      <c r="C94" s="126" t="s">
        <v>140</v>
      </c>
      <c r="D94" s="126">
        <v>540</v>
      </c>
      <c r="E94" s="126">
        <v>540</v>
      </c>
      <c r="F94" s="191">
        <f>C7</f>
        <v>1000</v>
      </c>
      <c r="G94" s="191">
        <f t="shared" si="52"/>
        <v>300</v>
      </c>
      <c r="H94" s="191">
        <f t="shared" si="62"/>
        <v>400</v>
      </c>
      <c r="I94" s="191">
        <f t="shared" si="63"/>
        <v>600</v>
      </c>
      <c r="J94" s="191">
        <f t="shared" si="64"/>
        <v>800</v>
      </c>
      <c r="K94" s="191">
        <f t="shared" si="65"/>
        <v>1000</v>
      </c>
      <c r="L94" s="191">
        <f t="shared" si="66"/>
        <v>600</v>
      </c>
      <c r="M94" s="179" t="s">
        <v>489</v>
      </c>
      <c r="N94" s="227">
        <f t="shared" si="67"/>
        <v>600</v>
      </c>
      <c r="O94" s="191">
        <v>650</v>
      </c>
      <c r="P94" s="228">
        <f t="shared" si="58"/>
        <v>65</v>
      </c>
      <c r="Q94" s="228"/>
      <c r="R94" s="228"/>
      <c r="S94" s="179" t="s">
        <v>406</v>
      </c>
      <c r="T94" s="229"/>
      <c r="U94" s="185"/>
      <c r="V94" s="185"/>
      <c r="Z94" s="128">
        <v>300</v>
      </c>
      <c r="AA94" s="128">
        <v>250</v>
      </c>
    </row>
    <row r="95" spans="1:29" x14ac:dyDescent="0.3">
      <c r="A95" s="122"/>
      <c r="B95" s="157" t="s">
        <v>391</v>
      </c>
      <c r="C95" s="126" t="s">
        <v>140</v>
      </c>
      <c r="D95" s="126" t="s">
        <v>177</v>
      </c>
      <c r="E95" s="126" t="s">
        <v>177</v>
      </c>
      <c r="F95" s="191">
        <f>C7</f>
        <v>1000</v>
      </c>
      <c r="G95" s="191">
        <f t="shared" si="52"/>
        <v>300</v>
      </c>
      <c r="H95" s="191">
        <f t="shared" si="62"/>
        <v>400</v>
      </c>
      <c r="I95" s="191">
        <f t="shared" si="63"/>
        <v>600</v>
      </c>
      <c r="J95" s="191">
        <f t="shared" si="64"/>
        <v>800</v>
      </c>
      <c r="K95" s="191">
        <f t="shared" si="65"/>
        <v>1000</v>
      </c>
      <c r="L95" s="191">
        <f t="shared" si="66"/>
        <v>600</v>
      </c>
      <c r="M95" s="179" t="s">
        <v>490</v>
      </c>
      <c r="N95" s="227">
        <f t="shared" si="67"/>
        <v>600</v>
      </c>
      <c r="O95" s="191">
        <v>650</v>
      </c>
      <c r="P95" s="228">
        <f t="shared" si="58"/>
        <v>65</v>
      </c>
      <c r="Q95" s="228"/>
      <c r="R95" s="228"/>
      <c r="S95" s="179" t="s">
        <v>406</v>
      </c>
      <c r="T95" s="229"/>
      <c r="U95" s="185"/>
      <c r="V95" s="185"/>
      <c r="Z95" s="128">
        <v>300</v>
      </c>
      <c r="AA95" s="128">
        <v>250</v>
      </c>
    </row>
    <row r="96" spans="1:29" x14ac:dyDescent="0.3">
      <c r="A96" s="122"/>
      <c r="B96" s="157" t="s">
        <v>392</v>
      </c>
      <c r="C96" s="126" t="s">
        <v>140</v>
      </c>
      <c r="D96" s="126" t="s">
        <v>177</v>
      </c>
      <c r="E96" s="126" t="s">
        <v>177</v>
      </c>
      <c r="F96" s="191">
        <f>C7</f>
        <v>1000</v>
      </c>
      <c r="G96" s="191">
        <f t="shared" si="52"/>
        <v>300</v>
      </c>
      <c r="H96" s="191">
        <f t="shared" si="62"/>
        <v>400</v>
      </c>
      <c r="I96" s="191">
        <f t="shared" si="63"/>
        <v>600</v>
      </c>
      <c r="J96" s="191">
        <f t="shared" si="64"/>
        <v>800</v>
      </c>
      <c r="K96" s="191">
        <f t="shared" si="65"/>
        <v>1000</v>
      </c>
      <c r="L96" s="191">
        <f t="shared" si="66"/>
        <v>600</v>
      </c>
      <c r="M96" s="179" t="s">
        <v>491</v>
      </c>
      <c r="N96" s="227">
        <f t="shared" si="67"/>
        <v>600</v>
      </c>
      <c r="O96" s="191">
        <v>650</v>
      </c>
      <c r="P96" s="228">
        <f t="shared" si="58"/>
        <v>65</v>
      </c>
      <c r="Q96" s="228"/>
      <c r="R96" s="228"/>
      <c r="S96" s="179" t="s">
        <v>406</v>
      </c>
      <c r="T96" s="229"/>
      <c r="U96" s="185"/>
      <c r="V96" s="185"/>
      <c r="Z96" s="128">
        <v>300</v>
      </c>
      <c r="AA96" s="128">
        <v>250</v>
      </c>
    </row>
    <row r="97" spans="1:28" x14ac:dyDescent="0.3">
      <c r="A97" s="122"/>
      <c r="B97" s="157" t="s">
        <v>393</v>
      </c>
      <c r="C97" s="126" t="s">
        <v>140</v>
      </c>
      <c r="D97" s="126" t="s">
        <v>177</v>
      </c>
      <c r="E97" s="126" t="s">
        <v>177</v>
      </c>
      <c r="F97" s="191">
        <f>C7</f>
        <v>1000</v>
      </c>
      <c r="G97" s="191">
        <f t="shared" si="52"/>
        <v>300</v>
      </c>
      <c r="H97" s="191">
        <f t="shared" si="62"/>
        <v>400</v>
      </c>
      <c r="I97" s="191">
        <f t="shared" si="63"/>
        <v>600</v>
      </c>
      <c r="J97" s="191">
        <f t="shared" si="64"/>
        <v>800</v>
      </c>
      <c r="K97" s="191">
        <f t="shared" si="65"/>
        <v>1000</v>
      </c>
      <c r="L97" s="191">
        <f t="shared" si="66"/>
        <v>600</v>
      </c>
      <c r="M97" s="179" t="s">
        <v>492</v>
      </c>
      <c r="N97" s="227">
        <f t="shared" si="67"/>
        <v>600</v>
      </c>
      <c r="O97" s="191">
        <v>650</v>
      </c>
      <c r="P97" s="228">
        <f t="shared" si="58"/>
        <v>65</v>
      </c>
      <c r="Q97" s="228"/>
      <c r="R97" s="228"/>
      <c r="S97" s="179" t="s">
        <v>406</v>
      </c>
      <c r="T97" s="229"/>
      <c r="U97" s="185"/>
      <c r="V97" s="185"/>
      <c r="Z97" s="128">
        <v>300</v>
      </c>
      <c r="AA97" s="128">
        <v>450</v>
      </c>
    </row>
    <row r="98" spans="1:28" ht="38.25" x14ac:dyDescent="0.3">
      <c r="A98" s="122" t="s">
        <v>95</v>
      </c>
      <c r="B98" s="157" t="s">
        <v>207</v>
      </c>
      <c r="C98" s="126" t="s">
        <v>140</v>
      </c>
      <c r="D98" s="126">
        <v>540</v>
      </c>
      <c r="E98" s="126">
        <v>540</v>
      </c>
      <c r="F98" s="191">
        <f>C7</f>
        <v>1000</v>
      </c>
      <c r="G98" s="191">
        <f>ROUND($F98*0.3,3)</f>
        <v>300</v>
      </c>
      <c r="H98" s="191">
        <f>ROUND($F98*0.4,3)</f>
        <v>400</v>
      </c>
      <c r="I98" s="191">
        <f>ROUND($F98*0.6,3)</f>
        <v>600</v>
      </c>
      <c r="J98" s="191">
        <f>ROUND($F98*0.8,3)</f>
        <v>800</v>
      </c>
      <c r="K98" s="191">
        <f>ROUND($F98*1,3)</f>
        <v>1000</v>
      </c>
      <c r="L98" s="191">
        <f t="shared" si="66"/>
        <v>600</v>
      </c>
      <c r="M98" s="179" t="s">
        <v>405</v>
      </c>
      <c r="N98" s="227">
        <f t="shared" si="67"/>
        <v>600</v>
      </c>
      <c r="O98" s="191">
        <v>600</v>
      </c>
      <c r="P98" s="228">
        <f t="shared" si="58"/>
        <v>60</v>
      </c>
      <c r="Q98" s="228"/>
      <c r="R98" s="228"/>
      <c r="S98" s="179" t="s">
        <v>405</v>
      </c>
      <c r="T98" s="229"/>
      <c r="U98" s="185">
        <f>(K98/F98)*100</f>
        <v>100</v>
      </c>
      <c r="V98" s="185">
        <f>((K98-E98)/E98)*100</f>
        <v>85.18518518518519</v>
      </c>
      <c r="W98" s="181">
        <f>(K98/F98)*100</f>
        <v>100</v>
      </c>
      <c r="X98" s="128" t="s">
        <v>383</v>
      </c>
      <c r="Y98" s="128">
        <v>650</v>
      </c>
      <c r="Z98" s="128">
        <v>300</v>
      </c>
      <c r="AA98" s="128">
        <v>245</v>
      </c>
    </row>
    <row r="99" spans="1:28" x14ac:dyDescent="0.3">
      <c r="A99" s="122"/>
      <c r="B99" s="157" t="s">
        <v>394</v>
      </c>
      <c r="C99" s="126" t="s">
        <v>140</v>
      </c>
      <c r="D99" s="126">
        <v>540</v>
      </c>
      <c r="E99" s="126">
        <v>540</v>
      </c>
      <c r="F99" s="191">
        <f>C7</f>
        <v>1000</v>
      </c>
      <c r="G99" s="191">
        <f>ROUND($F99*0.3,3)</f>
        <v>300</v>
      </c>
      <c r="H99" s="191">
        <f>ROUND($F99*0.4,3)</f>
        <v>400</v>
      </c>
      <c r="I99" s="191">
        <f>ROUND($F99*0.6,3)</f>
        <v>600</v>
      </c>
      <c r="J99" s="191">
        <f>ROUND($F99*0.8,3)</f>
        <v>800</v>
      </c>
      <c r="K99" s="191">
        <f>ROUND($F99*1,3)</f>
        <v>1000</v>
      </c>
      <c r="L99" s="191">
        <f t="shared" si="66"/>
        <v>600</v>
      </c>
      <c r="M99" s="179" t="s">
        <v>406</v>
      </c>
      <c r="N99" s="227">
        <f t="shared" si="67"/>
        <v>600</v>
      </c>
      <c r="O99" s="191">
        <v>600</v>
      </c>
      <c r="P99" s="228">
        <f t="shared" si="58"/>
        <v>60</v>
      </c>
      <c r="Q99" s="228"/>
      <c r="R99" s="228"/>
      <c r="S99" s="179" t="s">
        <v>406</v>
      </c>
      <c r="T99" s="229"/>
      <c r="U99" s="185"/>
      <c r="V99" s="185"/>
      <c r="Z99" s="128">
        <v>300</v>
      </c>
      <c r="AA99" s="128">
        <v>245</v>
      </c>
      <c r="AB99" s="128">
        <v>600</v>
      </c>
    </row>
    <row r="100" spans="1:28" x14ac:dyDescent="0.3">
      <c r="A100" s="122"/>
      <c r="B100" s="157" t="s">
        <v>391</v>
      </c>
      <c r="C100" s="126" t="s">
        <v>140</v>
      </c>
      <c r="D100" s="126" t="s">
        <v>177</v>
      </c>
      <c r="E100" s="126" t="s">
        <v>177</v>
      </c>
      <c r="F100" s="191">
        <f>C7</f>
        <v>1000</v>
      </c>
      <c r="G100" s="191">
        <f>ROUND($F100*0.3,3)</f>
        <v>300</v>
      </c>
      <c r="H100" s="191">
        <f>ROUND($F100*0.4,3)</f>
        <v>400</v>
      </c>
      <c r="I100" s="191">
        <f>ROUND($F100*0.6,3)</f>
        <v>600</v>
      </c>
      <c r="J100" s="191">
        <f>ROUND($F100*0.8,3)</f>
        <v>800</v>
      </c>
      <c r="K100" s="191">
        <f>ROUND($F100*1,3)</f>
        <v>1000</v>
      </c>
      <c r="L100" s="191">
        <f t="shared" si="66"/>
        <v>600</v>
      </c>
      <c r="M100" s="179" t="s">
        <v>406</v>
      </c>
      <c r="N100" s="227">
        <f t="shared" si="67"/>
        <v>600</v>
      </c>
      <c r="O100" s="191">
        <v>600</v>
      </c>
      <c r="P100" s="228">
        <f t="shared" si="58"/>
        <v>60</v>
      </c>
      <c r="Q100" s="228"/>
      <c r="R100" s="228"/>
      <c r="S100" s="179" t="s">
        <v>406</v>
      </c>
      <c r="T100" s="229"/>
      <c r="U100" s="185"/>
      <c r="V100" s="185"/>
      <c r="Z100" s="128">
        <v>300</v>
      </c>
      <c r="AA100" s="128">
        <v>245</v>
      </c>
    </row>
    <row r="101" spans="1:28" x14ac:dyDescent="0.3">
      <c r="A101" s="122"/>
      <c r="B101" s="157" t="s">
        <v>392</v>
      </c>
      <c r="C101" s="126" t="s">
        <v>140</v>
      </c>
      <c r="D101" s="126" t="s">
        <v>177</v>
      </c>
      <c r="E101" s="126" t="s">
        <v>177</v>
      </c>
      <c r="F101" s="191">
        <f>C7</f>
        <v>1000</v>
      </c>
      <c r="G101" s="191">
        <f>ROUND($F101*0.3,3)</f>
        <v>300</v>
      </c>
      <c r="H101" s="191">
        <f>ROUND($F101*0.4,3)</f>
        <v>400</v>
      </c>
      <c r="I101" s="191">
        <f>ROUND($F101*0.6,3)</f>
        <v>600</v>
      </c>
      <c r="J101" s="191">
        <f>ROUND($F101*0.8,3)</f>
        <v>800</v>
      </c>
      <c r="K101" s="191">
        <f>ROUND($F101*1,3)</f>
        <v>1000</v>
      </c>
      <c r="L101" s="191">
        <f t="shared" si="66"/>
        <v>600</v>
      </c>
      <c r="M101" s="179" t="s">
        <v>406</v>
      </c>
      <c r="N101" s="227">
        <f t="shared" si="67"/>
        <v>600</v>
      </c>
      <c r="O101" s="191">
        <v>600</v>
      </c>
      <c r="P101" s="228">
        <f t="shared" si="58"/>
        <v>60</v>
      </c>
      <c r="Q101" s="228"/>
      <c r="R101" s="228"/>
      <c r="S101" s="179" t="s">
        <v>406</v>
      </c>
      <c r="T101" s="229"/>
      <c r="U101" s="185"/>
      <c r="V101" s="185"/>
      <c r="Z101" s="128">
        <v>300</v>
      </c>
      <c r="AA101" s="128">
        <v>245</v>
      </c>
    </row>
    <row r="102" spans="1:28" x14ac:dyDescent="0.3">
      <c r="A102" s="122"/>
      <c r="B102" s="157" t="s">
        <v>393</v>
      </c>
      <c r="C102" s="126" t="s">
        <v>140</v>
      </c>
      <c r="D102" s="126">
        <v>350</v>
      </c>
      <c r="E102" s="126">
        <v>320</v>
      </c>
      <c r="F102" s="191">
        <f>C7</f>
        <v>1000</v>
      </c>
      <c r="G102" s="191">
        <f>ROUND($F102*0.3,3)</f>
        <v>300</v>
      </c>
      <c r="H102" s="191">
        <f>ROUND($F102*0.4,3)</f>
        <v>400</v>
      </c>
      <c r="I102" s="191">
        <f>ROUND($F102*0.6,3)</f>
        <v>600</v>
      </c>
      <c r="J102" s="191">
        <f>ROUND($F102*0.8,3)</f>
        <v>800</v>
      </c>
      <c r="K102" s="191">
        <f>ROUND($F102*1,3)</f>
        <v>1000</v>
      </c>
      <c r="L102" s="191">
        <f t="shared" si="66"/>
        <v>600</v>
      </c>
      <c r="M102" s="179" t="s">
        <v>406</v>
      </c>
      <c r="N102" s="227">
        <f t="shared" si="67"/>
        <v>600</v>
      </c>
      <c r="O102" s="191">
        <v>600</v>
      </c>
      <c r="P102" s="228">
        <f t="shared" si="58"/>
        <v>60</v>
      </c>
      <c r="Q102" s="228"/>
      <c r="R102" s="228"/>
      <c r="S102" s="179" t="s">
        <v>406</v>
      </c>
      <c r="T102" s="229"/>
      <c r="U102" s="185"/>
      <c r="V102" s="185"/>
      <c r="Z102" s="128">
        <v>300</v>
      </c>
      <c r="AA102" s="128">
        <v>450</v>
      </c>
      <c r="AB102" s="128">
        <v>600</v>
      </c>
    </row>
    <row r="103" spans="1:28" ht="38.25" x14ac:dyDescent="0.3">
      <c r="A103" s="122" t="s">
        <v>101</v>
      </c>
      <c r="B103" s="129" t="s">
        <v>299</v>
      </c>
      <c r="C103" s="126" t="s">
        <v>140</v>
      </c>
      <c r="D103" s="126">
        <v>910</v>
      </c>
      <c r="E103" s="126">
        <v>700</v>
      </c>
      <c r="F103" s="191">
        <f>C6</f>
        <v>1500</v>
      </c>
      <c r="G103" s="191">
        <f t="shared" si="52"/>
        <v>450</v>
      </c>
      <c r="H103" s="191">
        <f t="shared" si="62"/>
        <v>600</v>
      </c>
      <c r="I103" s="191">
        <f t="shared" si="63"/>
        <v>900</v>
      </c>
      <c r="J103" s="191">
        <f t="shared" si="64"/>
        <v>1200</v>
      </c>
      <c r="K103" s="191">
        <f t="shared" si="65"/>
        <v>1500</v>
      </c>
      <c r="L103" s="191">
        <f t="shared" si="66"/>
        <v>900</v>
      </c>
      <c r="M103" s="179" t="s">
        <v>493</v>
      </c>
      <c r="N103" s="227">
        <f t="shared" si="67"/>
        <v>900</v>
      </c>
      <c r="O103" s="191">
        <v>650</v>
      </c>
      <c r="P103" s="228">
        <f t="shared" si="58"/>
        <v>43.333333333333336</v>
      </c>
      <c r="Q103" s="228"/>
      <c r="R103" s="228"/>
      <c r="S103" s="179" t="s">
        <v>456</v>
      </c>
      <c r="T103" s="229"/>
      <c r="U103" s="185">
        <f>(K103/F103)*100</f>
        <v>100</v>
      </c>
      <c r="V103" s="185">
        <f>((K103-E103)/E103)*100</f>
        <v>114.28571428571428</v>
      </c>
      <c r="W103" s="181">
        <f>(K103/F103)*100</f>
        <v>100</v>
      </c>
      <c r="X103" s="128" t="s">
        <v>383</v>
      </c>
      <c r="Y103" s="128">
        <v>750</v>
      </c>
      <c r="Z103" s="128">
        <v>350</v>
      </c>
      <c r="AA103" s="128">
        <v>280</v>
      </c>
    </row>
    <row r="104" spans="1:28" x14ac:dyDescent="0.3">
      <c r="A104" s="122"/>
      <c r="B104" s="157" t="s">
        <v>394</v>
      </c>
      <c r="C104" s="126" t="s">
        <v>140</v>
      </c>
      <c r="D104" s="126">
        <v>910</v>
      </c>
      <c r="E104" s="126">
        <v>700</v>
      </c>
      <c r="F104" s="191">
        <f>C6</f>
        <v>1500</v>
      </c>
      <c r="G104" s="191">
        <f t="shared" si="52"/>
        <v>450</v>
      </c>
      <c r="H104" s="191">
        <f t="shared" si="62"/>
        <v>600</v>
      </c>
      <c r="I104" s="191">
        <f t="shared" si="63"/>
        <v>900</v>
      </c>
      <c r="J104" s="191">
        <f t="shared" si="64"/>
        <v>1200</v>
      </c>
      <c r="K104" s="191">
        <f t="shared" si="65"/>
        <v>1500</v>
      </c>
      <c r="L104" s="191">
        <f t="shared" si="66"/>
        <v>900</v>
      </c>
      <c r="M104" s="179" t="s">
        <v>486</v>
      </c>
      <c r="N104" s="227">
        <f t="shared" si="67"/>
        <v>900</v>
      </c>
      <c r="O104" s="191">
        <v>650</v>
      </c>
      <c r="P104" s="228">
        <f t="shared" si="58"/>
        <v>43.333333333333336</v>
      </c>
      <c r="Q104" s="228"/>
      <c r="R104" s="228"/>
      <c r="S104" s="179" t="s">
        <v>457</v>
      </c>
      <c r="T104" s="229"/>
      <c r="U104" s="185"/>
      <c r="V104" s="185"/>
      <c r="Z104" s="128">
        <v>350</v>
      </c>
      <c r="AA104" s="128">
        <v>280</v>
      </c>
      <c r="AB104" s="128">
        <v>675</v>
      </c>
    </row>
    <row r="105" spans="1:28" x14ac:dyDescent="0.3">
      <c r="A105" s="122"/>
      <c r="B105" s="157" t="s">
        <v>391</v>
      </c>
      <c r="C105" s="126" t="s">
        <v>140</v>
      </c>
      <c r="D105" s="126" t="s">
        <v>177</v>
      </c>
      <c r="E105" s="126" t="s">
        <v>177</v>
      </c>
      <c r="F105" s="191">
        <f>C6</f>
        <v>1500</v>
      </c>
      <c r="G105" s="191">
        <f t="shared" si="52"/>
        <v>450</v>
      </c>
      <c r="H105" s="191">
        <f t="shared" si="62"/>
        <v>600</v>
      </c>
      <c r="I105" s="191">
        <f t="shared" si="63"/>
        <v>900</v>
      </c>
      <c r="J105" s="191">
        <f t="shared" si="64"/>
        <v>1200</v>
      </c>
      <c r="K105" s="191">
        <f t="shared" si="65"/>
        <v>1500</v>
      </c>
      <c r="L105" s="191">
        <f t="shared" si="66"/>
        <v>900</v>
      </c>
      <c r="M105" s="179" t="s">
        <v>494</v>
      </c>
      <c r="N105" s="227">
        <f t="shared" si="67"/>
        <v>900</v>
      </c>
      <c r="O105" s="191">
        <v>650</v>
      </c>
      <c r="P105" s="228">
        <f t="shared" si="58"/>
        <v>43.333333333333336</v>
      </c>
      <c r="Q105" s="228"/>
      <c r="R105" s="228"/>
      <c r="S105" s="179" t="s">
        <v>457</v>
      </c>
      <c r="T105" s="229"/>
      <c r="U105" s="185"/>
      <c r="V105" s="185"/>
      <c r="Z105" s="128">
        <v>350</v>
      </c>
      <c r="AA105" s="128">
        <v>280</v>
      </c>
      <c r="AB105" s="128">
        <v>675</v>
      </c>
    </row>
    <row r="106" spans="1:28" x14ac:dyDescent="0.3">
      <c r="A106" s="122"/>
      <c r="B106" s="157" t="s">
        <v>392</v>
      </c>
      <c r="C106" s="126" t="s">
        <v>140</v>
      </c>
      <c r="D106" s="126" t="s">
        <v>177</v>
      </c>
      <c r="E106" s="126" t="s">
        <v>177</v>
      </c>
      <c r="F106" s="191">
        <f>C6</f>
        <v>1500</v>
      </c>
      <c r="G106" s="191">
        <f t="shared" si="52"/>
        <v>450</v>
      </c>
      <c r="H106" s="191">
        <f t="shared" si="62"/>
        <v>600</v>
      </c>
      <c r="I106" s="191">
        <f t="shared" si="63"/>
        <v>900</v>
      </c>
      <c r="J106" s="191">
        <f t="shared" si="64"/>
        <v>1200</v>
      </c>
      <c r="K106" s="191">
        <f t="shared" si="65"/>
        <v>1500</v>
      </c>
      <c r="L106" s="191">
        <f t="shared" si="66"/>
        <v>900</v>
      </c>
      <c r="M106" s="179" t="s">
        <v>495</v>
      </c>
      <c r="N106" s="227">
        <f t="shared" si="67"/>
        <v>900</v>
      </c>
      <c r="O106" s="191">
        <v>650</v>
      </c>
      <c r="P106" s="228">
        <f t="shared" si="58"/>
        <v>43.333333333333336</v>
      </c>
      <c r="Q106" s="228"/>
      <c r="R106" s="228"/>
      <c r="S106" s="179" t="s">
        <v>457</v>
      </c>
      <c r="T106" s="229"/>
      <c r="U106" s="185"/>
      <c r="V106" s="185"/>
      <c r="Z106" s="128">
        <v>350</v>
      </c>
      <c r="AA106" s="128">
        <v>280</v>
      </c>
      <c r="AB106" s="128">
        <v>675</v>
      </c>
    </row>
    <row r="107" spans="1:28" x14ac:dyDescent="0.3">
      <c r="A107" s="122"/>
      <c r="B107" s="157" t="s">
        <v>393</v>
      </c>
      <c r="C107" s="126" t="s">
        <v>140</v>
      </c>
      <c r="D107" s="126" t="s">
        <v>177</v>
      </c>
      <c r="E107" s="126" t="s">
        <v>177</v>
      </c>
      <c r="F107" s="191">
        <f>C6</f>
        <v>1500</v>
      </c>
      <c r="G107" s="191">
        <f t="shared" si="52"/>
        <v>450</v>
      </c>
      <c r="H107" s="191">
        <f t="shared" si="62"/>
        <v>600</v>
      </c>
      <c r="I107" s="191">
        <f t="shared" si="63"/>
        <v>900</v>
      </c>
      <c r="J107" s="191">
        <f t="shared" si="64"/>
        <v>1200</v>
      </c>
      <c r="K107" s="191">
        <f t="shared" si="65"/>
        <v>1500</v>
      </c>
      <c r="L107" s="191">
        <f t="shared" si="66"/>
        <v>900</v>
      </c>
      <c r="M107" s="179" t="s">
        <v>496</v>
      </c>
      <c r="N107" s="227">
        <f t="shared" si="67"/>
        <v>900</v>
      </c>
      <c r="O107" s="191">
        <v>650</v>
      </c>
      <c r="P107" s="228">
        <f t="shared" si="58"/>
        <v>43.333333333333336</v>
      </c>
      <c r="Q107" s="228"/>
      <c r="R107" s="228"/>
      <c r="S107" s="179" t="s">
        <v>457</v>
      </c>
      <c r="T107" s="229"/>
      <c r="U107" s="185"/>
      <c r="V107" s="185"/>
      <c r="AA107" s="128">
        <v>450</v>
      </c>
      <c r="AB107" s="128">
        <v>675</v>
      </c>
    </row>
    <row r="108" spans="1:28" x14ac:dyDescent="0.3">
      <c r="A108" s="122" t="s">
        <v>387</v>
      </c>
      <c r="B108" s="129" t="s">
        <v>341</v>
      </c>
      <c r="C108" s="126" t="s">
        <v>140</v>
      </c>
      <c r="D108" s="126">
        <v>910</v>
      </c>
      <c r="E108" s="126">
        <v>700</v>
      </c>
      <c r="F108" s="191">
        <f>C6</f>
        <v>1500</v>
      </c>
      <c r="G108" s="191">
        <f t="shared" si="52"/>
        <v>450</v>
      </c>
      <c r="H108" s="191">
        <f t="shared" si="62"/>
        <v>600</v>
      </c>
      <c r="I108" s="191">
        <f t="shared" si="63"/>
        <v>900</v>
      </c>
      <c r="J108" s="191">
        <f t="shared" si="64"/>
        <v>1200</v>
      </c>
      <c r="K108" s="191">
        <f t="shared" si="65"/>
        <v>1500</v>
      </c>
      <c r="L108" s="191">
        <f t="shared" si="66"/>
        <v>900</v>
      </c>
      <c r="M108" s="179" t="s">
        <v>457</v>
      </c>
      <c r="N108" s="227">
        <f t="shared" si="67"/>
        <v>900</v>
      </c>
      <c r="O108" s="191">
        <v>700</v>
      </c>
      <c r="P108" s="228">
        <f t="shared" si="58"/>
        <v>46.666666666666664</v>
      </c>
      <c r="Q108" s="228"/>
      <c r="R108" s="228"/>
      <c r="S108" s="179" t="s">
        <v>458</v>
      </c>
      <c r="T108" s="229"/>
      <c r="U108" s="185">
        <f>(K108/F108)*100</f>
        <v>100</v>
      </c>
      <c r="V108" s="185">
        <f>((K108-E108)/E108)*100</f>
        <v>114.28571428571428</v>
      </c>
      <c r="W108" s="181">
        <f>(K108/F108)*100</f>
        <v>100</v>
      </c>
      <c r="X108" s="128" t="s">
        <v>383</v>
      </c>
      <c r="Y108" s="128">
        <v>850</v>
      </c>
      <c r="Z108" s="128">
        <v>400</v>
      </c>
      <c r="AA108" s="128">
        <v>280</v>
      </c>
      <c r="AB108" s="128">
        <v>750</v>
      </c>
    </row>
    <row r="109" spans="1:28" x14ac:dyDescent="0.3">
      <c r="A109" s="122"/>
      <c r="B109" s="157" t="s">
        <v>394</v>
      </c>
      <c r="C109" s="126" t="s">
        <v>140</v>
      </c>
      <c r="D109" s="126">
        <v>910</v>
      </c>
      <c r="E109" s="126">
        <v>700</v>
      </c>
      <c r="F109" s="191">
        <f>C6</f>
        <v>1500</v>
      </c>
      <c r="G109" s="191">
        <f t="shared" si="52"/>
        <v>450</v>
      </c>
      <c r="H109" s="191">
        <f t="shared" si="62"/>
        <v>600</v>
      </c>
      <c r="I109" s="191">
        <f t="shared" si="63"/>
        <v>900</v>
      </c>
      <c r="J109" s="191">
        <f t="shared" si="64"/>
        <v>1200</v>
      </c>
      <c r="K109" s="191">
        <f t="shared" si="65"/>
        <v>1500</v>
      </c>
      <c r="L109" s="191">
        <f t="shared" si="66"/>
        <v>900</v>
      </c>
      <c r="M109" s="179" t="s">
        <v>497</v>
      </c>
      <c r="N109" s="227">
        <f t="shared" si="67"/>
        <v>900</v>
      </c>
      <c r="O109" s="191">
        <v>700</v>
      </c>
      <c r="P109" s="228">
        <f t="shared" si="58"/>
        <v>46.666666666666664</v>
      </c>
      <c r="Q109" s="228"/>
      <c r="R109" s="228"/>
      <c r="S109" s="179" t="s">
        <v>458</v>
      </c>
      <c r="T109" s="229"/>
      <c r="U109" s="185"/>
      <c r="V109" s="185"/>
      <c r="Z109" s="128">
        <v>400</v>
      </c>
      <c r="AA109" s="128">
        <v>280</v>
      </c>
      <c r="AB109" s="128">
        <v>750</v>
      </c>
    </row>
    <row r="110" spans="1:28" x14ac:dyDescent="0.3">
      <c r="A110" s="122"/>
      <c r="B110" s="157" t="s">
        <v>391</v>
      </c>
      <c r="C110" s="126" t="s">
        <v>140</v>
      </c>
      <c r="D110" s="126" t="s">
        <v>177</v>
      </c>
      <c r="E110" s="126" t="s">
        <v>177</v>
      </c>
      <c r="F110" s="191">
        <f>C6</f>
        <v>1500</v>
      </c>
      <c r="G110" s="191">
        <f t="shared" si="52"/>
        <v>450</v>
      </c>
      <c r="H110" s="191">
        <f t="shared" si="62"/>
        <v>600</v>
      </c>
      <c r="I110" s="191">
        <f t="shared" si="63"/>
        <v>900</v>
      </c>
      <c r="J110" s="191">
        <f t="shared" si="64"/>
        <v>1200</v>
      </c>
      <c r="K110" s="191">
        <f t="shared" si="65"/>
        <v>1500</v>
      </c>
      <c r="L110" s="191">
        <f t="shared" si="66"/>
        <v>900</v>
      </c>
      <c r="M110" s="179" t="s">
        <v>462</v>
      </c>
      <c r="N110" s="227">
        <f t="shared" si="67"/>
        <v>900</v>
      </c>
      <c r="O110" s="191">
        <v>700</v>
      </c>
      <c r="P110" s="228">
        <f t="shared" si="58"/>
        <v>46.666666666666664</v>
      </c>
      <c r="Q110" s="228"/>
      <c r="R110" s="228"/>
      <c r="S110" s="179" t="s">
        <v>458</v>
      </c>
      <c r="T110" s="229"/>
      <c r="U110" s="185"/>
      <c r="V110" s="185"/>
      <c r="Z110" s="128">
        <v>400</v>
      </c>
      <c r="AA110" s="128">
        <v>280</v>
      </c>
      <c r="AB110" s="128">
        <v>750</v>
      </c>
    </row>
    <row r="111" spans="1:28" x14ac:dyDescent="0.3">
      <c r="A111" s="122"/>
      <c r="B111" s="157" t="s">
        <v>392</v>
      </c>
      <c r="C111" s="126" t="s">
        <v>140</v>
      </c>
      <c r="D111" s="126" t="s">
        <v>177</v>
      </c>
      <c r="E111" s="126" t="s">
        <v>177</v>
      </c>
      <c r="F111" s="191">
        <f>C6</f>
        <v>1500</v>
      </c>
      <c r="G111" s="191">
        <f t="shared" si="52"/>
        <v>450</v>
      </c>
      <c r="H111" s="191">
        <f t="shared" si="62"/>
        <v>600</v>
      </c>
      <c r="I111" s="191">
        <f t="shared" si="63"/>
        <v>900</v>
      </c>
      <c r="J111" s="191">
        <f t="shared" si="64"/>
        <v>1200</v>
      </c>
      <c r="K111" s="191">
        <f t="shared" si="65"/>
        <v>1500</v>
      </c>
      <c r="L111" s="191">
        <f t="shared" si="66"/>
        <v>900</v>
      </c>
      <c r="M111" s="179" t="s">
        <v>498</v>
      </c>
      <c r="N111" s="227">
        <f t="shared" si="67"/>
        <v>900</v>
      </c>
      <c r="O111" s="191">
        <v>700</v>
      </c>
      <c r="P111" s="228">
        <f t="shared" si="58"/>
        <v>46.666666666666664</v>
      </c>
      <c r="Q111" s="228"/>
      <c r="R111" s="228"/>
      <c r="S111" s="179" t="s">
        <v>458</v>
      </c>
      <c r="T111" s="229"/>
      <c r="U111" s="185"/>
      <c r="V111" s="185"/>
      <c r="Z111" s="128">
        <v>400</v>
      </c>
      <c r="AA111" s="128">
        <v>280</v>
      </c>
      <c r="AB111" s="128">
        <v>750</v>
      </c>
    </row>
    <row r="112" spans="1:28" x14ac:dyDescent="0.3">
      <c r="A112" s="122"/>
      <c r="B112" s="157" t="s">
        <v>393</v>
      </c>
      <c r="C112" s="126" t="s">
        <v>140</v>
      </c>
      <c r="D112" s="126" t="s">
        <v>177</v>
      </c>
      <c r="E112" s="126" t="s">
        <v>177</v>
      </c>
      <c r="F112" s="191">
        <f>C6</f>
        <v>1500</v>
      </c>
      <c r="G112" s="191">
        <f t="shared" si="52"/>
        <v>450</v>
      </c>
      <c r="H112" s="191">
        <f t="shared" si="62"/>
        <v>600</v>
      </c>
      <c r="I112" s="191">
        <f t="shared" si="63"/>
        <v>900</v>
      </c>
      <c r="J112" s="191">
        <f t="shared" si="64"/>
        <v>1200</v>
      </c>
      <c r="K112" s="191">
        <f t="shared" si="65"/>
        <v>1500</v>
      </c>
      <c r="L112" s="191">
        <f t="shared" si="66"/>
        <v>900</v>
      </c>
      <c r="M112" s="179" t="s">
        <v>499</v>
      </c>
      <c r="N112" s="227">
        <f t="shared" si="67"/>
        <v>900</v>
      </c>
      <c r="O112" s="191">
        <v>700</v>
      </c>
      <c r="P112" s="228">
        <f t="shared" si="58"/>
        <v>46.666666666666664</v>
      </c>
      <c r="Q112" s="228"/>
      <c r="R112" s="228"/>
      <c r="S112" s="179" t="s">
        <v>458</v>
      </c>
      <c r="T112" s="229"/>
      <c r="U112" s="185"/>
      <c r="V112" s="185"/>
      <c r="AA112" s="128">
        <v>450</v>
      </c>
      <c r="AB112" s="128">
        <v>750</v>
      </c>
    </row>
    <row r="113" spans="1:28" ht="31.5" x14ac:dyDescent="0.3">
      <c r="A113" s="259">
        <v>5</v>
      </c>
      <c r="B113" s="153" t="s">
        <v>200</v>
      </c>
      <c r="C113" s="153"/>
      <c r="D113" s="153"/>
      <c r="E113" s="153"/>
      <c r="F113" s="153"/>
      <c r="G113" s="153"/>
      <c r="H113" s="153"/>
      <c r="I113" s="153"/>
      <c r="J113" s="153"/>
      <c r="K113" s="153"/>
      <c r="L113" s="153"/>
      <c r="M113" s="153"/>
      <c r="N113" s="263"/>
      <c r="O113" s="191"/>
      <c r="P113" s="263"/>
      <c r="Q113" s="263"/>
      <c r="R113" s="263"/>
      <c r="S113" s="263"/>
      <c r="T113" s="239"/>
      <c r="U113" s="185"/>
      <c r="V113" s="185"/>
    </row>
    <row r="114" spans="1:28" s="125" customFormat="1" ht="31.5" x14ac:dyDescent="0.3">
      <c r="A114" s="122" t="s">
        <v>222</v>
      </c>
      <c r="B114" s="123" t="s">
        <v>295</v>
      </c>
      <c r="C114" s="123"/>
      <c r="D114" s="123"/>
      <c r="E114" s="123"/>
      <c r="F114" s="123"/>
      <c r="G114" s="123"/>
      <c r="H114" s="123"/>
      <c r="I114" s="123"/>
      <c r="J114" s="123"/>
      <c r="K114" s="123"/>
      <c r="L114" s="123"/>
      <c r="M114" s="123"/>
      <c r="N114" s="261"/>
      <c r="O114" s="191"/>
      <c r="P114" s="261"/>
      <c r="Q114" s="261"/>
      <c r="R114" s="261"/>
      <c r="S114" s="261"/>
      <c r="T114" s="232"/>
      <c r="U114" s="186"/>
      <c r="V114" s="186"/>
      <c r="W114" s="181"/>
    </row>
    <row r="115" spans="1:28" ht="25.5" x14ac:dyDescent="0.3">
      <c r="A115" s="126" t="s">
        <v>258</v>
      </c>
      <c r="B115" s="127" t="s">
        <v>253</v>
      </c>
      <c r="C115" s="126" t="s">
        <v>140</v>
      </c>
      <c r="D115" s="126" t="s">
        <v>177</v>
      </c>
      <c r="E115" s="126" t="s">
        <v>177</v>
      </c>
      <c r="F115" s="191">
        <f>C8</f>
        <v>750</v>
      </c>
      <c r="G115" s="191">
        <f t="shared" ref="G115:G123" si="68">ROUND($F115*0.3,3)</f>
        <v>225</v>
      </c>
      <c r="H115" s="191">
        <f t="shared" ref="H115:H123" si="69">ROUND($F115*0.4,3)</f>
        <v>300</v>
      </c>
      <c r="I115" s="191">
        <f t="shared" ref="I115:I123" si="70">ROUND($F115*0.6,3)</f>
        <v>450</v>
      </c>
      <c r="J115" s="191">
        <f t="shared" ref="J115:J123" si="71">ROUND($F115*0.8,3)</f>
        <v>600</v>
      </c>
      <c r="K115" s="191">
        <f t="shared" ref="K115:K123" si="72">ROUND($F115*1,3)</f>
        <v>750</v>
      </c>
      <c r="L115" s="191">
        <f>H115</f>
        <v>300</v>
      </c>
      <c r="M115" s="179" t="s">
        <v>401</v>
      </c>
      <c r="N115" s="227">
        <f>L115</f>
        <v>300</v>
      </c>
      <c r="O115" s="191">
        <v>200</v>
      </c>
      <c r="P115" s="228">
        <f t="shared" ref="P115:P123" si="73">O115/F115*100</f>
        <v>26.666666666666668</v>
      </c>
      <c r="Q115" s="228"/>
      <c r="R115" s="228"/>
      <c r="S115" s="179" t="s">
        <v>459</v>
      </c>
      <c r="T115" s="229"/>
      <c r="U115" s="185">
        <f>(K115/F115)*100</f>
        <v>100</v>
      </c>
      <c r="V115" s="185"/>
      <c r="AA115" s="128">
        <v>100</v>
      </c>
      <c r="AB115" s="128">
        <v>450</v>
      </c>
    </row>
    <row r="116" spans="1:28" ht="31.5" x14ac:dyDescent="0.3">
      <c r="A116" s="126" t="s">
        <v>259</v>
      </c>
      <c r="B116" s="129" t="s">
        <v>329</v>
      </c>
      <c r="C116" s="126" t="s">
        <v>140</v>
      </c>
      <c r="D116" s="126" t="s">
        <v>177</v>
      </c>
      <c r="E116" s="126" t="s">
        <v>177</v>
      </c>
      <c r="F116" s="191">
        <f>C7</f>
        <v>1000</v>
      </c>
      <c r="G116" s="191">
        <f t="shared" si="68"/>
        <v>300</v>
      </c>
      <c r="H116" s="191">
        <f t="shared" si="69"/>
        <v>400</v>
      </c>
      <c r="I116" s="191">
        <f t="shared" si="70"/>
        <v>600</v>
      </c>
      <c r="J116" s="191">
        <f t="shared" si="71"/>
        <v>800</v>
      </c>
      <c r="K116" s="191">
        <f t="shared" si="72"/>
        <v>1000</v>
      </c>
      <c r="L116" s="191">
        <f>J116</f>
        <v>800</v>
      </c>
      <c r="M116" s="179" t="s">
        <v>402</v>
      </c>
      <c r="N116" s="230">
        <f t="shared" ref="N116:N117" si="74">K116</f>
        <v>1000</v>
      </c>
      <c r="O116" s="191">
        <v>600</v>
      </c>
      <c r="P116" s="228">
        <f t="shared" si="73"/>
        <v>60</v>
      </c>
      <c r="Q116" s="228"/>
      <c r="R116" s="228"/>
      <c r="S116" s="179" t="s">
        <v>406</v>
      </c>
      <c r="T116" s="231"/>
      <c r="U116" s="185">
        <f>(K116/F116)*100</f>
        <v>100</v>
      </c>
      <c r="V116" s="185"/>
      <c r="AA116" s="128">
        <v>1040</v>
      </c>
    </row>
    <row r="117" spans="1:28" ht="31.5" x14ac:dyDescent="0.3">
      <c r="A117" s="126" t="s">
        <v>260</v>
      </c>
      <c r="B117" s="129" t="s">
        <v>330</v>
      </c>
      <c r="C117" s="126" t="s">
        <v>140</v>
      </c>
      <c r="D117" s="126" t="s">
        <v>177</v>
      </c>
      <c r="E117" s="126" t="s">
        <v>177</v>
      </c>
      <c r="F117" s="191">
        <f>C7</f>
        <v>1000</v>
      </c>
      <c r="G117" s="191">
        <f t="shared" si="68"/>
        <v>300</v>
      </c>
      <c r="H117" s="191">
        <f t="shared" si="69"/>
        <v>400</v>
      </c>
      <c r="I117" s="191">
        <f t="shared" si="70"/>
        <v>600</v>
      </c>
      <c r="J117" s="191">
        <f t="shared" si="71"/>
        <v>800</v>
      </c>
      <c r="K117" s="191">
        <f t="shared" si="72"/>
        <v>1000</v>
      </c>
      <c r="L117" s="191">
        <f>J117</f>
        <v>800</v>
      </c>
      <c r="M117" s="179" t="s">
        <v>402</v>
      </c>
      <c r="N117" s="230">
        <f t="shared" si="74"/>
        <v>1000</v>
      </c>
      <c r="O117" s="191">
        <v>600</v>
      </c>
      <c r="P117" s="228">
        <f t="shared" si="73"/>
        <v>60</v>
      </c>
      <c r="Q117" s="228"/>
      <c r="R117" s="228"/>
      <c r="S117" s="179" t="s">
        <v>406</v>
      </c>
      <c r="T117" s="231"/>
      <c r="U117" s="185">
        <f>(K117/F117)*100</f>
        <v>100</v>
      </c>
      <c r="V117" s="185"/>
      <c r="AA117" s="128">
        <v>1440</v>
      </c>
    </row>
    <row r="118" spans="1:28" x14ac:dyDescent="0.3">
      <c r="A118" s="126" t="s">
        <v>261</v>
      </c>
      <c r="B118" s="129" t="s">
        <v>256</v>
      </c>
      <c r="C118" s="126" t="s">
        <v>140</v>
      </c>
      <c r="D118" s="126" t="s">
        <v>177</v>
      </c>
      <c r="E118" s="126" t="s">
        <v>177</v>
      </c>
      <c r="F118" s="191">
        <f>C8</f>
        <v>750</v>
      </c>
      <c r="G118" s="191">
        <f t="shared" si="68"/>
        <v>225</v>
      </c>
      <c r="H118" s="191">
        <f t="shared" si="69"/>
        <v>300</v>
      </c>
      <c r="I118" s="191">
        <f t="shared" si="70"/>
        <v>450</v>
      </c>
      <c r="J118" s="191">
        <f t="shared" si="71"/>
        <v>600</v>
      </c>
      <c r="K118" s="191">
        <f t="shared" si="72"/>
        <v>750</v>
      </c>
      <c r="L118" s="191">
        <f>H118</f>
        <v>300</v>
      </c>
      <c r="M118" s="179" t="s">
        <v>500</v>
      </c>
      <c r="N118" s="227">
        <f>L118</f>
        <v>300</v>
      </c>
      <c r="O118" s="191">
        <v>200</v>
      </c>
      <c r="P118" s="228">
        <f t="shared" si="73"/>
        <v>26.666666666666668</v>
      </c>
      <c r="Q118" s="228"/>
      <c r="R118" s="228"/>
      <c r="S118" s="179" t="s">
        <v>401</v>
      </c>
      <c r="T118" s="229"/>
      <c r="U118" s="185">
        <f>(K118/F118)*100</f>
        <v>100</v>
      </c>
      <c r="V118" s="185"/>
      <c r="AA118" s="128">
        <v>480</v>
      </c>
      <c r="AB118" s="128">
        <v>450</v>
      </c>
    </row>
    <row r="119" spans="1:28" s="125" customFormat="1" ht="31.5" x14ac:dyDescent="0.3">
      <c r="A119" s="122" t="s">
        <v>223</v>
      </c>
      <c r="B119" s="123" t="s">
        <v>203</v>
      </c>
      <c r="C119" s="123"/>
      <c r="D119" s="123"/>
      <c r="E119" s="123"/>
      <c r="F119" s="123"/>
      <c r="G119" s="123"/>
      <c r="H119" s="123"/>
      <c r="I119" s="123"/>
      <c r="J119" s="123"/>
      <c r="K119" s="123"/>
      <c r="L119" s="123"/>
      <c r="M119" s="123"/>
      <c r="N119" s="261"/>
      <c r="O119" s="191"/>
      <c r="P119" s="261"/>
      <c r="Q119" s="261"/>
      <c r="R119" s="261"/>
      <c r="S119" s="261"/>
      <c r="T119" s="232"/>
      <c r="U119" s="186"/>
      <c r="V119" s="186"/>
      <c r="W119" s="181"/>
    </row>
    <row r="120" spans="1:28" x14ac:dyDescent="0.3">
      <c r="A120" s="126" t="s">
        <v>258</v>
      </c>
      <c r="B120" s="127" t="s">
        <v>253</v>
      </c>
      <c r="C120" s="126" t="s">
        <v>140</v>
      </c>
      <c r="D120" s="126"/>
      <c r="E120" s="126"/>
      <c r="F120" s="191">
        <f>C7</f>
        <v>1000</v>
      </c>
      <c r="G120" s="191">
        <f t="shared" si="68"/>
        <v>300</v>
      </c>
      <c r="H120" s="191">
        <f t="shared" si="69"/>
        <v>400</v>
      </c>
      <c r="I120" s="191">
        <f t="shared" si="70"/>
        <v>600</v>
      </c>
      <c r="J120" s="191">
        <f t="shared" si="71"/>
        <v>800</v>
      </c>
      <c r="K120" s="191">
        <f t="shared" si="72"/>
        <v>1000</v>
      </c>
      <c r="L120" s="191">
        <f>H120</f>
        <v>400</v>
      </c>
      <c r="M120" s="179" t="s">
        <v>403</v>
      </c>
      <c r="N120" s="227">
        <f>L120</f>
        <v>400</v>
      </c>
      <c r="O120" s="191">
        <v>400</v>
      </c>
      <c r="P120" s="228">
        <f t="shared" si="73"/>
        <v>40</v>
      </c>
      <c r="Q120" s="228"/>
      <c r="R120" s="228"/>
      <c r="S120" s="179" t="s">
        <v>403</v>
      </c>
      <c r="T120" s="229"/>
      <c r="U120" s="185">
        <f>(K120/F120)*100</f>
        <v>100</v>
      </c>
      <c r="V120" s="185"/>
      <c r="AA120" s="128">
        <v>100</v>
      </c>
      <c r="AB120" s="128">
        <v>450</v>
      </c>
    </row>
    <row r="121" spans="1:28" ht="31.5" x14ac:dyDescent="0.3">
      <c r="A121" s="126" t="s">
        <v>259</v>
      </c>
      <c r="B121" s="129" t="s">
        <v>329</v>
      </c>
      <c r="C121" s="126" t="s">
        <v>140</v>
      </c>
      <c r="D121" s="126" t="s">
        <v>373</v>
      </c>
      <c r="E121" s="126" t="s">
        <v>374</v>
      </c>
      <c r="F121" s="191">
        <f>C6</f>
        <v>1500</v>
      </c>
      <c r="G121" s="191">
        <f t="shared" si="68"/>
        <v>450</v>
      </c>
      <c r="H121" s="191">
        <f t="shared" si="69"/>
        <v>600</v>
      </c>
      <c r="I121" s="191">
        <f t="shared" si="70"/>
        <v>900</v>
      </c>
      <c r="J121" s="191">
        <f t="shared" si="71"/>
        <v>1200</v>
      </c>
      <c r="K121" s="191">
        <f t="shared" si="72"/>
        <v>1500</v>
      </c>
      <c r="L121" s="191">
        <f>J121</f>
        <v>1200</v>
      </c>
      <c r="M121" s="179" t="s">
        <v>404</v>
      </c>
      <c r="N121" s="230">
        <f t="shared" ref="N121:N122" si="75">K121</f>
        <v>1500</v>
      </c>
      <c r="O121" s="191">
        <v>1200</v>
      </c>
      <c r="P121" s="228">
        <f t="shared" si="73"/>
        <v>80</v>
      </c>
      <c r="Q121" s="228"/>
      <c r="R121" s="228"/>
      <c r="S121" s="179" t="s">
        <v>404</v>
      </c>
      <c r="T121" s="231"/>
      <c r="U121" s="185">
        <f>(K121/F121)*100</f>
        <v>100</v>
      </c>
      <c r="V121" s="185">
        <f>((1200-1000)/1000)*100</f>
        <v>20</v>
      </c>
      <c r="AA121" s="128">
        <v>1040</v>
      </c>
    </row>
    <row r="122" spans="1:28" ht="31.5" x14ac:dyDescent="0.3">
      <c r="A122" s="126" t="s">
        <v>260</v>
      </c>
      <c r="B122" s="129" t="s">
        <v>330</v>
      </c>
      <c r="C122" s="126" t="s">
        <v>140</v>
      </c>
      <c r="D122" s="126" t="s">
        <v>373</v>
      </c>
      <c r="E122" s="126" t="s">
        <v>375</v>
      </c>
      <c r="F122" s="191">
        <f>C6</f>
        <v>1500</v>
      </c>
      <c r="G122" s="191">
        <f t="shared" si="68"/>
        <v>450</v>
      </c>
      <c r="H122" s="191">
        <f t="shared" si="69"/>
        <v>600</v>
      </c>
      <c r="I122" s="191">
        <f t="shared" si="70"/>
        <v>900</v>
      </c>
      <c r="J122" s="191">
        <f t="shared" si="71"/>
        <v>1200</v>
      </c>
      <c r="K122" s="191">
        <f t="shared" si="72"/>
        <v>1500</v>
      </c>
      <c r="L122" s="191">
        <f>J122</f>
        <v>1200</v>
      </c>
      <c r="M122" s="179" t="s">
        <v>404</v>
      </c>
      <c r="N122" s="230">
        <f t="shared" si="75"/>
        <v>1500</v>
      </c>
      <c r="O122" s="191">
        <v>1200</v>
      </c>
      <c r="P122" s="228">
        <f t="shared" si="73"/>
        <v>80</v>
      </c>
      <c r="Q122" s="228"/>
      <c r="R122" s="228"/>
      <c r="S122" s="179" t="s">
        <v>404</v>
      </c>
      <c r="T122" s="231"/>
      <c r="U122" s="185">
        <f>(K122/F122)*100</f>
        <v>100</v>
      </c>
      <c r="V122" s="185">
        <f>((1000-1000)/1000)*100</f>
        <v>0</v>
      </c>
      <c r="AA122" s="128">
        <v>1440</v>
      </c>
    </row>
    <row r="123" spans="1:28" x14ac:dyDescent="0.3">
      <c r="A123" s="126" t="s">
        <v>261</v>
      </c>
      <c r="B123" s="129" t="s">
        <v>256</v>
      </c>
      <c r="C123" s="126" t="s">
        <v>140</v>
      </c>
      <c r="D123" s="126" t="s">
        <v>373</v>
      </c>
      <c r="E123" s="126" t="s">
        <v>376</v>
      </c>
      <c r="F123" s="191">
        <f>C7</f>
        <v>1000</v>
      </c>
      <c r="G123" s="191">
        <f t="shared" si="68"/>
        <v>300</v>
      </c>
      <c r="H123" s="191">
        <f t="shared" si="69"/>
        <v>400</v>
      </c>
      <c r="I123" s="191">
        <f t="shared" si="70"/>
        <v>600</v>
      </c>
      <c r="J123" s="191">
        <f t="shared" si="71"/>
        <v>800</v>
      </c>
      <c r="K123" s="191">
        <f t="shared" si="72"/>
        <v>1000</v>
      </c>
      <c r="L123" s="191">
        <f>H123</f>
        <v>400</v>
      </c>
      <c r="M123" s="179" t="s">
        <v>403</v>
      </c>
      <c r="N123" s="227">
        <f>L123</f>
        <v>400</v>
      </c>
      <c r="O123" s="191">
        <v>400</v>
      </c>
      <c r="P123" s="228">
        <f t="shared" si="73"/>
        <v>40</v>
      </c>
      <c r="Q123" s="228"/>
      <c r="R123" s="228"/>
      <c r="S123" s="179" t="s">
        <v>403</v>
      </c>
      <c r="T123" s="229"/>
      <c r="U123" s="185">
        <f>(K123/F123)*100</f>
        <v>100</v>
      </c>
      <c r="V123" s="185">
        <f>((K123-450)/450)*100</f>
        <v>122.22222222222223</v>
      </c>
      <c r="AA123" s="128">
        <v>480</v>
      </c>
      <c r="AB123" s="128">
        <v>450</v>
      </c>
    </row>
    <row r="124" spans="1:28" s="158" customFormat="1" ht="55.5" customHeight="1" x14ac:dyDescent="0.35">
      <c r="A124" s="259">
        <v>6</v>
      </c>
      <c r="B124" s="153" t="s">
        <v>416</v>
      </c>
      <c r="C124" s="340" t="s">
        <v>398</v>
      </c>
      <c r="D124" s="341"/>
      <c r="E124" s="341"/>
      <c r="F124" s="341"/>
      <c r="G124" s="341"/>
      <c r="H124" s="341"/>
      <c r="I124" s="341"/>
      <c r="J124" s="341"/>
      <c r="K124" s="341"/>
      <c r="L124" s="341"/>
      <c r="M124" s="341"/>
      <c r="N124" s="341"/>
      <c r="O124" s="341"/>
      <c r="P124" s="341"/>
      <c r="Q124" s="341"/>
      <c r="R124" s="342"/>
      <c r="S124" s="212"/>
      <c r="T124" s="188"/>
      <c r="U124" s="188"/>
      <c r="V124" s="184"/>
    </row>
    <row r="125" spans="1:28" s="125" customFormat="1" ht="69" customHeight="1" x14ac:dyDescent="0.3">
      <c r="A125" s="343" t="s">
        <v>418</v>
      </c>
      <c r="B125" s="343"/>
      <c r="C125" s="343"/>
      <c r="D125" s="343"/>
      <c r="E125" s="343"/>
      <c r="F125" s="343"/>
      <c r="G125" s="343"/>
      <c r="H125" s="343"/>
      <c r="I125" s="343"/>
      <c r="J125" s="343"/>
      <c r="K125" s="343"/>
      <c r="L125" s="343"/>
      <c r="M125" s="343"/>
      <c r="N125" s="343"/>
      <c r="O125" s="343"/>
      <c r="P125" s="343"/>
      <c r="Q125" s="343"/>
      <c r="R125" s="343"/>
      <c r="S125" s="143"/>
      <c r="T125" s="143"/>
      <c r="U125" s="183"/>
      <c r="V125" s="183"/>
      <c r="W125" s="183"/>
    </row>
    <row r="126" spans="1:28" s="125" customFormat="1" ht="24.75" customHeight="1" x14ac:dyDescent="0.3">
      <c r="A126" s="170"/>
      <c r="B126" s="244"/>
      <c r="C126" s="170"/>
      <c r="D126" s="170"/>
      <c r="E126" s="170"/>
      <c r="F126" s="170"/>
      <c r="G126" s="170"/>
      <c r="H126" s="170"/>
      <c r="I126" s="170"/>
      <c r="J126" s="170"/>
      <c r="K126" s="136"/>
      <c r="L126" s="136"/>
      <c r="M126" s="143"/>
      <c r="N126" s="143"/>
      <c r="O126" s="219"/>
      <c r="P126" s="143"/>
      <c r="Q126" s="143"/>
      <c r="R126" s="143"/>
      <c r="S126" s="143"/>
      <c r="T126" s="143"/>
      <c r="U126" s="183"/>
      <c r="V126" s="183"/>
      <c r="W126" s="183"/>
    </row>
    <row r="127" spans="1:28" s="125" customFormat="1" ht="24.75" customHeight="1" x14ac:dyDescent="0.3">
      <c r="A127" s="170"/>
      <c r="B127" s="244"/>
      <c r="C127" s="170"/>
      <c r="D127" s="170"/>
      <c r="E127" s="170"/>
      <c r="F127" s="170"/>
      <c r="G127" s="170"/>
      <c r="H127" s="170"/>
      <c r="I127" s="170"/>
      <c r="J127" s="170"/>
      <c r="K127" s="136"/>
      <c r="L127" s="136"/>
      <c r="M127" s="143"/>
      <c r="N127" s="143"/>
      <c r="O127" s="219"/>
      <c r="P127" s="143"/>
      <c r="Q127" s="143"/>
      <c r="R127" s="143"/>
      <c r="S127" s="143"/>
      <c r="T127" s="143"/>
      <c r="U127" s="183"/>
      <c r="V127" s="183"/>
      <c r="W127" s="183"/>
    </row>
    <row r="128" spans="1:28" s="125" customFormat="1" ht="24.75" customHeight="1" x14ac:dyDescent="0.3">
      <c r="A128" s="170"/>
      <c r="B128" s="171"/>
      <c r="C128" s="170"/>
      <c r="D128" s="170"/>
      <c r="E128" s="170"/>
      <c r="F128" s="170"/>
      <c r="G128" s="170"/>
      <c r="H128" s="170"/>
      <c r="I128" s="170"/>
      <c r="J128" s="170"/>
      <c r="K128" s="136"/>
      <c r="L128" s="136"/>
      <c r="M128" s="143"/>
      <c r="N128" s="143"/>
      <c r="O128" s="219"/>
      <c r="P128" s="143"/>
      <c r="Q128" s="143"/>
      <c r="R128" s="143"/>
      <c r="S128" s="143"/>
      <c r="T128" s="143"/>
      <c r="U128" s="183"/>
      <c r="V128" s="183"/>
      <c r="W128" s="183"/>
    </row>
    <row r="129" spans="1:23" s="125" customFormat="1" ht="24.75" customHeight="1" x14ac:dyDescent="0.3">
      <c r="A129" s="170"/>
      <c r="B129" s="171"/>
      <c r="C129" s="170"/>
      <c r="D129" s="170"/>
      <c r="E129" s="170"/>
      <c r="F129" s="170"/>
      <c r="G129" s="170"/>
      <c r="H129" s="170"/>
      <c r="I129" s="170"/>
      <c r="J129" s="170"/>
      <c r="K129" s="136"/>
      <c r="L129" s="136"/>
      <c r="M129" s="143"/>
      <c r="N129" s="143"/>
      <c r="O129" s="219"/>
      <c r="P129" s="143"/>
      <c r="Q129" s="143"/>
      <c r="R129" s="143"/>
      <c r="S129" s="143"/>
      <c r="T129" s="143"/>
      <c r="U129" s="183"/>
      <c r="V129" s="183"/>
      <c r="W129" s="183"/>
    </row>
    <row r="130" spans="1:23" s="125" customFormat="1" ht="24.75" customHeight="1" x14ac:dyDescent="0.3">
      <c r="A130" s="170"/>
      <c r="B130" s="171"/>
      <c r="C130" s="170"/>
      <c r="D130" s="170"/>
      <c r="E130" s="170"/>
      <c r="F130" s="170"/>
      <c r="G130" s="170"/>
      <c r="H130" s="170"/>
      <c r="I130" s="170"/>
      <c r="J130" s="170"/>
      <c r="K130" s="136"/>
      <c r="L130" s="136"/>
      <c r="M130" s="143"/>
      <c r="N130" s="143"/>
      <c r="O130" s="219"/>
      <c r="P130" s="143"/>
      <c r="Q130" s="143"/>
      <c r="R130" s="143"/>
      <c r="S130" s="143"/>
      <c r="T130" s="143"/>
      <c r="U130" s="183"/>
      <c r="V130" s="183"/>
      <c r="W130" s="183"/>
    </row>
    <row r="131" spans="1:23" s="125" customFormat="1" ht="24.75" customHeight="1" x14ac:dyDescent="0.3">
      <c r="A131" s="170"/>
      <c r="B131" s="171"/>
      <c r="C131" s="170"/>
      <c r="D131" s="170"/>
      <c r="E131" s="170"/>
      <c r="F131" s="170"/>
      <c r="G131" s="170"/>
      <c r="H131" s="170"/>
      <c r="I131" s="170"/>
      <c r="J131" s="170"/>
      <c r="K131" s="136"/>
      <c r="L131" s="136"/>
      <c r="M131" s="143"/>
      <c r="N131" s="143"/>
      <c r="O131" s="219"/>
      <c r="P131" s="143"/>
      <c r="Q131" s="143"/>
      <c r="R131" s="143"/>
      <c r="S131" s="143"/>
      <c r="T131" s="143"/>
      <c r="U131" s="183"/>
      <c r="V131" s="183"/>
      <c r="W131" s="183"/>
    </row>
    <row r="132" spans="1:23" s="125" customFormat="1" ht="24.75" customHeight="1" x14ac:dyDescent="0.3">
      <c r="A132" s="170"/>
      <c r="B132" s="171"/>
      <c r="C132" s="170"/>
      <c r="D132" s="170"/>
      <c r="E132" s="170"/>
      <c r="F132" s="170"/>
      <c r="G132" s="170"/>
      <c r="H132" s="170"/>
      <c r="I132" s="170"/>
      <c r="J132" s="170"/>
      <c r="K132" s="136"/>
      <c r="L132" s="136"/>
      <c r="M132" s="143"/>
      <c r="N132" s="143"/>
      <c r="O132" s="219"/>
      <c r="P132" s="143"/>
      <c r="Q132" s="143"/>
      <c r="R132" s="143"/>
      <c r="S132" s="143"/>
      <c r="T132" s="143"/>
      <c r="U132" s="183"/>
      <c r="V132" s="183"/>
      <c r="W132" s="183"/>
    </row>
    <row r="133" spans="1:23" s="178" customFormat="1" x14ac:dyDescent="0.3">
      <c r="A133" s="170"/>
      <c r="B133" s="171"/>
      <c r="C133" s="170"/>
      <c r="D133" s="170"/>
      <c r="E133" s="170"/>
      <c r="F133" s="170"/>
      <c r="G133" s="170"/>
      <c r="H133" s="170"/>
      <c r="I133" s="170"/>
      <c r="J133" s="170"/>
      <c r="K133" s="136"/>
      <c r="L133" s="136"/>
      <c r="M133" s="143"/>
      <c r="N133" s="143"/>
      <c r="O133" s="219"/>
      <c r="P133" s="143"/>
      <c r="Q133" s="143"/>
      <c r="R133" s="143"/>
      <c r="S133" s="143"/>
      <c r="T133" s="143"/>
      <c r="U133" s="184"/>
      <c r="V133" s="184"/>
      <c r="W133" s="184"/>
    </row>
    <row r="134" spans="1:23" s="178" customFormat="1" x14ac:dyDescent="0.3">
      <c r="A134" s="170"/>
      <c r="B134" s="171"/>
      <c r="C134" s="170"/>
      <c r="D134" s="170"/>
      <c r="E134" s="170"/>
      <c r="F134" s="170"/>
      <c r="G134" s="170"/>
      <c r="H134" s="170"/>
      <c r="I134" s="170"/>
      <c r="J134" s="170"/>
      <c r="K134" s="136"/>
      <c r="L134" s="136"/>
      <c r="M134" s="143"/>
      <c r="N134" s="143"/>
      <c r="O134" s="219"/>
      <c r="P134" s="143"/>
      <c r="Q134" s="143"/>
      <c r="R134" s="143"/>
      <c r="S134" s="143"/>
      <c r="T134" s="143"/>
      <c r="U134" s="184"/>
      <c r="V134" s="184"/>
      <c r="W134" s="184"/>
    </row>
    <row r="135" spans="1:23" s="178" customFormat="1" x14ac:dyDescent="0.3">
      <c r="A135" s="170"/>
      <c r="B135" s="171"/>
      <c r="C135" s="170"/>
      <c r="D135" s="170"/>
      <c r="E135" s="170"/>
      <c r="F135" s="170"/>
      <c r="G135" s="170"/>
      <c r="H135" s="170"/>
      <c r="I135" s="170"/>
      <c r="J135" s="170"/>
      <c r="K135" s="136"/>
      <c r="L135" s="136"/>
      <c r="M135" s="143"/>
      <c r="N135" s="143"/>
      <c r="O135" s="219"/>
      <c r="P135" s="143"/>
      <c r="Q135" s="143"/>
      <c r="R135" s="143"/>
      <c r="S135" s="143"/>
      <c r="T135" s="143"/>
      <c r="U135" s="184"/>
      <c r="V135" s="184"/>
      <c r="W135" s="184"/>
    </row>
    <row r="136" spans="1:23" s="178" customFormat="1" x14ac:dyDescent="0.3">
      <c r="A136" s="170"/>
      <c r="B136" s="171"/>
      <c r="C136" s="170"/>
      <c r="D136" s="170"/>
      <c r="E136" s="170"/>
      <c r="F136" s="170"/>
      <c r="G136" s="170"/>
      <c r="H136" s="170"/>
      <c r="I136" s="170"/>
      <c r="J136" s="170"/>
      <c r="K136" s="136"/>
      <c r="L136" s="136"/>
      <c r="M136" s="143"/>
      <c r="N136" s="143"/>
      <c r="O136" s="219"/>
      <c r="P136" s="143"/>
      <c r="Q136" s="143"/>
      <c r="R136" s="143"/>
      <c r="S136" s="143"/>
      <c r="T136" s="143"/>
      <c r="U136" s="184"/>
      <c r="V136" s="184"/>
      <c r="W136" s="184"/>
    </row>
    <row r="137" spans="1:23" s="178" customFormat="1" x14ac:dyDescent="0.3">
      <c r="A137" s="170"/>
      <c r="B137" s="171"/>
      <c r="C137" s="170"/>
      <c r="D137" s="170"/>
      <c r="E137" s="170"/>
      <c r="F137" s="170"/>
      <c r="G137" s="170"/>
      <c r="H137" s="170"/>
      <c r="I137" s="170"/>
      <c r="J137" s="170"/>
      <c r="K137" s="136"/>
      <c r="L137" s="136"/>
      <c r="M137" s="143"/>
      <c r="N137" s="143"/>
      <c r="O137" s="219"/>
      <c r="P137" s="143"/>
      <c r="Q137" s="143"/>
      <c r="R137" s="143"/>
      <c r="S137" s="143"/>
      <c r="T137" s="143"/>
      <c r="U137" s="184"/>
      <c r="V137" s="184"/>
      <c r="W137" s="184"/>
    </row>
    <row r="138" spans="1:23" s="178" customFormat="1" x14ac:dyDescent="0.3">
      <c r="A138" s="170"/>
      <c r="B138" s="171"/>
      <c r="C138" s="170"/>
      <c r="D138" s="170"/>
      <c r="E138" s="170"/>
      <c r="F138" s="170"/>
      <c r="G138" s="170"/>
      <c r="H138" s="170"/>
      <c r="I138" s="170"/>
      <c r="J138" s="170"/>
      <c r="K138" s="136"/>
      <c r="L138" s="136"/>
      <c r="M138" s="143"/>
      <c r="N138" s="143"/>
      <c r="O138" s="219"/>
      <c r="P138" s="143"/>
      <c r="Q138" s="143"/>
      <c r="R138" s="143"/>
      <c r="S138" s="143"/>
      <c r="T138" s="143"/>
      <c r="U138" s="184"/>
      <c r="V138" s="184"/>
      <c r="W138" s="184"/>
    </row>
    <row r="139" spans="1:23" s="178" customFormat="1" x14ac:dyDescent="0.3">
      <c r="A139" s="170"/>
      <c r="B139" s="171"/>
      <c r="C139" s="170"/>
      <c r="D139" s="170"/>
      <c r="E139" s="170"/>
      <c r="F139" s="170"/>
      <c r="G139" s="170"/>
      <c r="H139" s="170"/>
      <c r="I139" s="170"/>
      <c r="J139" s="170"/>
      <c r="K139" s="136"/>
      <c r="L139" s="136"/>
      <c r="M139" s="143"/>
      <c r="N139" s="143"/>
      <c r="O139" s="219"/>
      <c r="P139" s="143"/>
      <c r="Q139" s="143"/>
      <c r="R139" s="143"/>
      <c r="S139" s="143"/>
      <c r="T139" s="143"/>
      <c r="U139" s="184"/>
      <c r="V139" s="184"/>
      <c r="W139" s="184"/>
    </row>
  </sheetData>
  <mergeCells count="27">
    <mergeCell ref="S10:S11"/>
    <mergeCell ref="A1:S1"/>
    <mergeCell ref="A2:S2"/>
    <mergeCell ref="A10:A11"/>
    <mergeCell ref="B10:B11"/>
    <mergeCell ref="C10:C11"/>
    <mergeCell ref="D10:D11"/>
    <mergeCell ref="E10:E11"/>
    <mergeCell ref="F10:F11"/>
    <mergeCell ref="G10:K10"/>
    <mergeCell ref="L10:L11"/>
    <mergeCell ref="AF10:AF11"/>
    <mergeCell ref="AG10:AG11"/>
    <mergeCell ref="B78:M78"/>
    <mergeCell ref="C124:R124"/>
    <mergeCell ref="A125:R125"/>
    <mergeCell ref="Z10:Z11"/>
    <mergeCell ref="AA10:AA11"/>
    <mergeCell ref="AB10:AB11"/>
    <mergeCell ref="AC10:AC11"/>
    <mergeCell ref="AD10:AD11"/>
    <mergeCell ref="AE10:AE11"/>
    <mergeCell ref="M10:M11"/>
    <mergeCell ref="N10:N11"/>
    <mergeCell ref="O10:O11"/>
    <mergeCell ref="Q10:Q11"/>
    <mergeCell ref="R10:R11"/>
  </mergeCells>
  <pageMargins left="0.50433070899999999" right="0.36458333300000001" top="0.59055118110236204" bottom="0.43307086614173201" header="0.31496062992126" footer="0.31496062992126"/>
  <pageSetup paperSize="9" orientation="portrait" blackAndWhite="1" horizontalDpi="4294967295" verticalDpi="4294967295" r:id="rId1"/>
  <headerFooter>
    <oddHeader>&amp;C&amp;12&amp;P</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K12" sqref="K12"/>
    </sheetView>
  </sheetViews>
  <sheetFormatPr defaultColWidth="8.88671875" defaultRowHeight="18.75" x14ac:dyDescent="0.3"/>
  <cols>
    <col min="1" max="1" width="11.44140625" style="89" customWidth="1"/>
    <col min="2" max="2" width="8.88671875" style="89"/>
    <col min="3" max="3" width="24.109375" style="89" customWidth="1"/>
    <col min="4" max="6" width="8.88671875" style="89"/>
    <col min="7" max="7" width="11.109375" style="89" bestFit="1" customWidth="1"/>
    <col min="8" max="16384" width="8.88671875" style="89"/>
  </cols>
  <sheetData>
    <row r="1" spans="1:7" x14ac:dyDescent="0.3">
      <c r="A1" s="94" t="s">
        <v>168</v>
      </c>
    </row>
    <row r="2" spans="1:7" x14ac:dyDescent="0.3">
      <c r="C2" s="120" t="s">
        <v>264</v>
      </c>
    </row>
    <row r="3" spans="1:7" x14ac:dyDescent="0.3">
      <c r="A3" s="94" t="s">
        <v>174</v>
      </c>
    </row>
    <row r="5" spans="1:7" x14ac:dyDescent="0.3">
      <c r="A5" s="90" t="s">
        <v>169</v>
      </c>
      <c r="B5" s="90" t="s">
        <v>170</v>
      </c>
      <c r="C5" s="91">
        <v>40000</v>
      </c>
    </row>
    <row r="6" spans="1:7" x14ac:dyDescent="0.3">
      <c r="A6" s="90" t="s">
        <v>171</v>
      </c>
      <c r="B6" s="90" t="s">
        <v>170</v>
      </c>
      <c r="C6" s="91">
        <v>30000</v>
      </c>
    </row>
    <row r="7" spans="1:7" x14ac:dyDescent="0.3">
      <c r="A7" s="90" t="s">
        <v>172</v>
      </c>
      <c r="B7" s="90" t="s">
        <v>170</v>
      </c>
      <c r="C7" s="91">
        <v>20000</v>
      </c>
    </row>
    <row r="8" spans="1:7" x14ac:dyDescent="0.3">
      <c r="A8" s="90" t="s">
        <v>173</v>
      </c>
      <c r="B8" s="90" t="s">
        <v>170</v>
      </c>
      <c r="C8" s="91">
        <v>15000</v>
      </c>
    </row>
    <row r="9" spans="1:7" x14ac:dyDescent="0.3">
      <c r="A9" s="118"/>
      <c r="B9" s="118"/>
      <c r="C9" s="119"/>
    </row>
    <row r="10" spans="1:7" x14ac:dyDescent="0.3">
      <c r="A10" s="94" t="s">
        <v>175</v>
      </c>
    </row>
    <row r="12" spans="1:7" ht="72" customHeight="1" x14ac:dyDescent="0.3">
      <c r="A12" s="90" t="s">
        <v>176</v>
      </c>
      <c r="B12" s="90"/>
      <c r="C12" s="93" t="s">
        <v>306</v>
      </c>
    </row>
    <row r="13" spans="1:7" x14ac:dyDescent="0.3">
      <c r="A13" s="90" t="s">
        <v>169</v>
      </c>
      <c r="B13" s="90" t="s">
        <v>170</v>
      </c>
      <c r="C13" s="92">
        <f>ROUND(C5/26*1.3,-1)</f>
        <v>2000</v>
      </c>
      <c r="E13" s="89">
        <f>ROUND(C5/26*1,-1)</f>
        <v>1540</v>
      </c>
      <c r="G13" s="91">
        <f>C5/26*1.3</f>
        <v>2000.0000000000002</v>
      </c>
    </row>
    <row r="14" spans="1:7" x14ac:dyDescent="0.3">
      <c r="A14" s="90" t="s">
        <v>171</v>
      </c>
      <c r="B14" s="90" t="s">
        <v>170</v>
      </c>
      <c r="C14" s="92">
        <f>ROUND(C6/26*1.3,-1)</f>
        <v>1500</v>
      </c>
      <c r="E14" s="89">
        <f t="shared" ref="E14:E16" si="0">ROUND(C6/26*1,-1)</f>
        <v>1150</v>
      </c>
      <c r="G14" s="91">
        <f t="shared" ref="G14:G16" si="1">C6/26*1.3</f>
        <v>1500</v>
      </c>
    </row>
    <row r="15" spans="1:7" x14ac:dyDescent="0.3">
      <c r="A15" s="90" t="s">
        <v>172</v>
      </c>
      <c r="B15" s="90" t="s">
        <v>170</v>
      </c>
      <c r="C15" s="92">
        <f>ROUND(C7/26*1.3,-1)</f>
        <v>1000</v>
      </c>
      <c r="E15" s="89">
        <f t="shared" si="0"/>
        <v>770</v>
      </c>
      <c r="G15" s="91">
        <f t="shared" si="1"/>
        <v>1000.0000000000001</v>
      </c>
    </row>
    <row r="16" spans="1:7" x14ac:dyDescent="0.3">
      <c r="A16" s="90" t="s">
        <v>173</v>
      </c>
      <c r="B16" s="90" t="s">
        <v>170</v>
      </c>
      <c r="C16" s="92">
        <f>ROUND(C8/26*1.3,-1)</f>
        <v>750</v>
      </c>
      <c r="E16" s="89">
        <f t="shared" si="0"/>
        <v>580</v>
      </c>
      <c r="G16" s="91">
        <f t="shared" si="1"/>
        <v>750</v>
      </c>
    </row>
    <row r="18" spans="1:3" ht="93.75" customHeight="1" x14ac:dyDescent="0.3">
      <c r="A18" s="375" t="s">
        <v>291</v>
      </c>
      <c r="B18" s="375"/>
      <c r="C18" s="375"/>
    </row>
    <row r="19" spans="1:3" ht="108" customHeight="1" x14ac:dyDescent="0.3">
      <c r="A19" s="376" t="s">
        <v>292</v>
      </c>
      <c r="B19" s="376"/>
      <c r="C19" s="376"/>
    </row>
    <row r="20" spans="1:3" ht="95.25" customHeight="1" x14ac:dyDescent="0.3">
      <c r="A20" s="375" t="s">
        <v>293</v>
      </c>
      <c r="B20" s="375"/>
      <c r="C20" s="375"/>
    </row>
  </sheetData>
  <mergeCells count="3">
    <mergeCell ref="A18:C18"/>
    <mergeCell ref="A19:C19"/>
    <mergeCell ref="A20:C2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Copy</vt:lpstr>
      <vt:lpstr>PHU LUC I</vt:lpstr>
      <vt:lpstr>Goc</vt:lpstr>
      <vt:lpstr>PHU LUC II</vt:lpstr>
      <vt:lpstr>Sheet1</vt:lpstr>
      <vt:lpstr>PHU LUC III (nhap)</vt:lpstr>
      <vt:lpstr>Nhap</vt:lpstr>
      <vt:lpstr>Nhap 2</vt:lpstr>
      <vt:lpstr>MucLuong</vt:lpstr>
      <vt:lpstr>HoTroDoiTuyenHSG</vt:lpstr>
      <vt:lpstr>TT66-QD82</vt:lpstr>
      <vt:lpstr>Copy!Print_Titles</vt:lpstr>
      <vt:lpstr>Goc!Print_Titles</vt:lpstr>
      <vt:lpstr>Nhap!Print_Titles</vt:lpstr>
      <vt:lpstr>'Nhap 2'!Print_Titles</vt:lpstr>
      <vt:lpstr>'PHU LUC I'!Print_Titles</vt:lpstr>
      <vt:lpstr>'PHU LUC II'!Print_Titles</vt:lpstr>
      <vt:lpstr>'PHU LUC III (nhap)'!Print_Titles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cp:lastPrinted>2022-05-23T07:46:32Z</cp:lastPrinted>
  <dcterms:created xsi:type="dcterms:W3CDTF">2021-08-02T07:26:46Z</dcterms:created>
  <dcterms:modified xsi:type="dcterms:W3CDTF">2022-05-24T06:43:23Z</dcterms:modified>
</cp:coreProperties>
</file>